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drawings/drawing3.xml" ContentType="application/vnd.openxmlformats-officedocument.drawing+xml"/>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comments1.xml" ContentType="application/vnd.openxmlformats-officedocument.spreadsheetml.comments+xml"/>
  <Override PartName="/xl/drawings/drawing4.xml" ContentType="application/vnd.openxmlformats-officedocument.drawing+xml"/>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drawings/drawing5.xml" ContentType="application/vnd.openxmlformats-officedocument.drawing+xml"/>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embeddings/oleObject23.bin" ContentType="application/vnd.openxmlformats-officedocument.oleObject"/>
  <Override PartName="/xl/embeddings/oleObject24.bin" ContentType="application/vnd.openxmlformats-officedocument.oleObject"/>
  <Override PartName="/xl/drawings/drawing6.xml" ContentType="application/vnd.openxmlformats-officedocument.drawing+xml"/>
  <Override PartName="/xl/embeddings/oleObject25.bin" ContentType="application/vnd.openxmlformats-officedocument.oleObject"/>
  <Override PartName="/xl/embeddings/oleObject26.bin" ContentType="application/vnd.openxmlformats-officedocument.oleObject"/>
  <Override PartName="/xl/embeddings/oleObject27.bin" ContentType="application/vnd.openxmlformats-officedocument.oleObject"/>
  <Override PartName="/xl/embeddings/oleObject28.bin" ContentType="application/vnd.openxmlformats-officedocument.oleObject"/>
  <Override PartName="/xl/embeddings/oleObject29.bin" ContentType="application/vnd.openxmlformats-officedocument.oleObject"/>
  <Override PartName="/xl/embeddings/oleObject30.bin" ContentType="application/vnd.openxmlformats-officedocument.oleObject"/>
  <Override PartName="/xl/drawings/drawing7.xml" ContentType="application/vnd.openxmlformats-officedocument.drawing+xml"/>
  <Override PartName="/xl/embeddings/oleObject31.bin" ContentType="application/vnd.openxmlformats-officedocument.oleObject"/>
  <Override PartName="/xl/embeddings/oleObject32.bin" ContentType="application/vnd.openxmlformats-officedocument.oleObject"/>
  <Override PartName="/xl/embeddings/oleObject33.bin" ContentType="application/vnd.openxmlformats-officedocument.oleObject"/>
  <Override PartName="/xl/embeddings/oleObject34.bin" ContentType="application/vnd.openxmlformats-officedocument.oleObject"/>
  <Override PartName="/xl/embeddings/oleObject35.bin" ContentType="application/vnd.openxmlformats-officedocument.oleObject"/>
  <Override PartName="/xl/embeddings/oleObject36.bin" ContentType="application/vnd.openxmlformats-officedocument.oleObject"/>
  <Override PartName="/xl/drawings/drawing8.xml" ContentType="application/vnd.openxmlformats-officedocument.drawing+xml"/>
  <Override PartName="/xl/embeddings/oleObject37.bin" ContentType="application/vnd.openxmlformats-officedocument.oleObject"/>
  <Override PartName="/xl/embeddings/oleObject38.bin" ContentType="application/vnd.openxmlformats-officedocument.oleObject"/>
  <Override PartName="/xl/embeddings/oleObject39.bin" ContentType="application/vnd.openxmlformats-officedocument.oleObject"/>
  <Override PartName="/xl/embeddings/oleObject40.bin" ContentType="application/vnd.openxmlformats-officedocument.oleObject"/>
  <Override PartName="/xl/embeddings/oleObject41.bin" ContentType="application/vnd.openxmlformats-officedocument.oleObject"/>
  <Override PartName="/xl/embeddings/oleObject42.bin" ContentType="application/vnd.openxmlformats-officedocument.oleObject"/>
  <Override PartName="/xl/drawings/drawing9.xml" ContentType="application/vnd.openxmlformats-officedocument.drawing+xml"/>
  <Override PartName="/xl/embeddings/oleObject43.bin" ContentType="application/vnd.openxmlformats-officedocument.oleObject"/>
  <Override PartName="/xl/embeddings/oleObject44.bin" ContentType="application/vnd.openxmlformats-officedocument.oleObject"/>
  <Override PartName="/xl/embeddings/oleObject45.bin" ContentType="application/vnd.openxmlformats-officedocument.oleObject"/>
  <Override PartName="/xl/embeddings/oleObject46.bin" ContentType="application/vnd.openxmlformats-officedocument.oleObject"/>
  <Override PartName="/xl/embeddings/oleObject47.bin" ContentType="application/vnd.openxmlformats-officedocument.oleObject"/>
  <Override PartName="/xl/embeddings/oleObject48.bin" ContentType="application/vnd.openxmlformats-officedocument.oleObject"/>
  <Override PartName="/xl/drawings/drawing10.xml" ContentType="application/vnd.openxmlformats-officedocument.drawing+xml"/>
  <Override PartName="/xl/embeddings/oleObject49.bin" ContentType="application/vnd.openxmlformats-officedocument.oleObject"/>
  <Override PartName="/xl/embeddings/oleObject50.bin" ContentType="application/vnd.openxmlformats-officedocument.oleObject"/>
  <Override PartName="/xl/embeddings/oleObject51.bin" ContentType="application/vnd.openxmlformats-officedocument.oleObject"/>
  <Override PartName="/xl/embeddings/oleObject52.bin" ContentType="application/vnd.openxmlformats-officedocument.oleObject"/>
  <Override PartName="/xl/embeddings/oleObject53.bin" ContentType="application/vnd.openxmlformats-officedocument.oleObject"/>
  <Override PartName="/xl/embeddings/oleObject54.bin" ContentType="application/vnd.openxmlformats-officedocument.oleObject"/>
  <Override PartName="/xl/drawings/drawing11.xml" ContentType="application/vnd.openxmlformats-officedocument.drawing+xml"/>
  <Override PartName="/xl/embeddings/oleObject55.bin" ContentType="application/vnd.openxmlformats-officedocument.oleObject"/>
  <Override PartName="/xl/embeddings/oleObject56.bin" ContentType="application/vnd.openxmlformats-officedocument.oleObject"/>
  <Override PartName="/xl/embeddings/oleObject57.bin" ContentType="application/vnd.openxmlformats-officedocument.oleObject"/>
  <Override PartName="/xl/embeddings/oleObject58.bin" ContentType="application/vnd.openxmlformats-officedocument.oleObject"/>
  <Override PartName="/xl/embeddings/oleObject59.bin" ContentType="application/vnd.openxmlformats-officedocument.oleObject"/>
  <Override PartName="/xl/embeddings/oleObject60.bin" ContentType="application/vnd.openxmlformats-officedocument.oleObject"/>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olokomj\Documents\2022\Norlim Telecommunication tower\Quality Requirements\"/>
    </mc:Choice>
  </mc:AlternateContent>
  <bookViews>
    <workbookView xWindow="-110" yWindow="-110" windowWidth="19420" windowHeight="10420" tabRatio="896" activeTab="12"/>
  </bookViews>
  <sheets>
    <sheet name="Cover" sheetId="13" r:id="rId1"/>
    <sheet name="Supplier1" sheetId="1" r:id="rId2"/>
    <sheet name="Supplier2" sheetId="2" r:id="rId3"/>
    <sheet name="Supplier3" sheetId="3" r:id="rId4"/>
    <sheet name="Supplier4" sheetId="4" r:id="rId5"/>
    <sheet name="Supplier5" sheetId="5" r:id="rId6"/>
    <sheet name="Supplier6" sheetId="6" r:id="rId7"/>
    <sheet name="Supplier7" sheetId="7" r:id="rId8"/>
    <sheet name="Supplier8" sheetId="8" r:id="rId9"/>
    <sheet name="Supplier9" sheetId="9" r:id="rId10"/>
    <sheet name="Supplier10" sheetId="10" r:id="rId11"/>
    <sheet name="Scorecard" sheetId="11" r:id="rId12"/>
    <sheet name="Evaluation Report" sheetId="12" r:id="rId13"/>
    <sheet name="Requirements" sheetId="14" state="hidden" r:id="rId14"/>
    <sheet name="Resubmission " sheetId="15" r:id="rId15"/>
  </sheets>
  <definedNames>
    <definedName name="_xlnm.Print_Area" localSheetId="0">Cover!$A$1:$Z$88</definedName>
    <definedName name="_xlnm.Print_Area" localSheetId="12">'Evaluation Report'!$B$1:$N$175</definedName>
    <definedName name="_xlnm.Print_Area" localSheetId="14">'Resubmission '!$B$1:$M$39</definedName>
    <definedName name="_xlnm.Print_Area" localSheetId="11">Scorecard!$A$1:$V$20</definedName>
    <definedName name="_xlnm.Print_Area" localSheetId="1">Supplier1!$A$1:$K$83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8" i="1" l="1"/>
  <c r="I5" i="1"/>
  <c r="L5" i="12" l="1"/>
  <c r="G4" i="3" l="1"/>
  <c r="D169" i="12"/>
  <c r="F17" i="12" l="1"/>
  <c r="G6" i="6" l="1"/>
  <c r="D23" i="15" l="1"/>
  <c r="K18" i="15"/>
  <c r="F18" i="15"/>
  <c r="E15" i="15"/>
  <c r="E14" i="15"/>
  <c r="F27" i="15" s="1"/>
  <c r="L10" i="15"/>
  <c r="F28" i="15" s="1"/>
  <c r="L9" i="15"/>
  <c r="L7" i="15"/>
  <c r="L5" i="15"/>
  <c r="J5" i="15"/>
  <c r="L3" i="15"/>
  <c r="E29" i="15"/>
  <c r="E30" i="15"/>
  <c r="E31" i="15"/>
  <c r="E32" i="15"/>
  <c r="E33" i="15"/>
  <c r="E34" i="15"/>
  <c r="E35" i="15"/>
  <c r="E36" i="15"/>
  <c r="E37" i="15"/>
  <c r="E38" i="15"/>
  <c r="E143" i="12" l="1"/>
  <c r="E158" i="12" l="1"/>
  <c r="E157" i="12"/>
  <c r="E156" i="12"/>
  <c r="E155" i="12"/>
  <c r="E154" i="12"/>
  <c r="E153" i="12"/>
  <c r="E152" i="12"/>
  <c r="E151" i="12"/>
  <c r="E150" i="12"/>
  <c r="E149" i="12"/>
  <c r="I8" i="2" l="1"/>
  <c r="I8" i="3" s="1"/>
  <c r="I8" i="4" s="1"/>
  <c r="I8" i="5" s="1"/>
  <c r="I8" i="6" s="1"/>
  <c r="I8" i="7" s="1"/>
  <c r="I8" i="8" s="1"/>
  <c r="I8" i="9" s="1"/>
  <c r="I8" i="10" s="1"/>
  <c r="L4" i="12" s="1"/>
  <c r="G8" i="2"/>
  <c r="G8" i="3" s="1"/>
  <c r="G8" i="4" s="1"/>
  <c r="G8" i="5" s="1"/>
  <c r="G8" i="6" s="1"/>
  <c r="G8" i="7" s="1"/>
  <c r="G8" i="8" s="1"/>
  <c r="G8" i="9" s="1"/>
  <c r="G8" i="10" s="1"/>
  <c r="J4" i="12" s="1"/>
  <c r="G7" i="3" l="1"/>
  <c r="G7" i="4" s="1"/>
  <c r="G7" i="5" s="1"/>
  <c r="G7" i="6" s="1"/>
  <c r="G7" i="7" s="1"/>
  <c r="G7" i="8" s="1"/>
  <c r="G7" i="9" s="1"/>
  <c r="G7" i="10" s="1"/>
  <c r="G7" i="2"/>
  <c r="D170" i="12"/>
  <c r="E14" i="12"/>
  <c r="E13" i="12"/>
  <c r="E145" i="12" l="1"/>
  <c r="E144" i="12"/>
  <c r="E142" i="12"/>
  <c r="E141" i="12"/>
  <c r="E140" i="12"/>
  <c r="E139" i="12"/>
  <c r="E138" i="12"/>
  <c r="E137" i="12"/>
  <c r="E136" i="12"/>
  <c r="E132" i="12"/>
  <c r="E131" i="12"/>
  <c r="E130" i="12"/>
  <c r="E129" i="12"/>
  <c r="E128" i="12"/>
  <c r="E127" i="12"/>
  <c r="E126" i="12"/>
  <c r="E125" i="12"/>
  <c r="E124" i="12"/>
  <c r="E123" i="12"/>
  <c r="E119" i="12"/>
  <c r="E118" i="12"/>
  <c r="E117" i="12"/>
  <c r="E116" i="12"/>
  <c r="E115" i="12"/>
  <c r="E114" i="12"/>
  <c r="E113" i="12"/>
  <c r="E112" i="12"/>
  <c r="E111" i="12"/>
  <c r="E110" i="12"/>
  <c r="E106" i="12"/>
  <c r="E105" i="12"/>
  <c r="E104" i="12"/>
  <c r="E103" i="12"/>
  <c r="E102" i="12"/>
  <c r="E101" i="12"/>
  <c r="E100" i="12"/>
  <c r="E99" i="12"/>
  <c r="E98" i="12"/>
  <c r="E97" i="12"/>
  <c r="E93" i="12"/>
  <c r="E92" i="12"/>
  <c r="E91" i="12"/>
  <c r="E90" i="12"/>
  <c r="E89" i="12"/>
  <c r="E88" i="12"/>
  <c r="E87" i="12"/>
  <c r="E86" i="12"/>
  <c r="E85" i="12"/>
  <c r="E84" i="12"/>
  <c r="E18" i="2" l="1"/>
  <c r="E18" i="3" s="1"/>
  <c r="E18" i="4" s="1"/>
  <c r="E18" i="5" s="1"/>
  <c r="E18" i="6" s="1"/>
  <c r="E18" i="7" s="1"/>
  <c r="E18" i="8" s="1"/>
  <c r="E18" i="9" s="1"/>
  <c r="E18" i="10" s="1"/>
  <c r="G5" i="14" l="1"/>
  <c r="W8" i="13" l="1"/>
  <c r="G4" i="14"/>
  <c r="I3" i="2"/>
  <c r="I3" i="3" s="1"/>
  <c r="I3" i="4" s="1"/>
  <c r="I3" i="5" s="1"/>
  <c r="I3" i="6" s="1"/>
  <c r="I3" i="7" s="1"/>
  <c r="I3" i="8" s="1"/>
  <c r="I3" i="9" s="1"/>
  <c r="I3" i="10" s="1"/>
  <c r="L6" i="12" s="1"/>
  <c r="I2" i="2"/>
  <c r="I2" i="3" s="1"/>
  <c r="I2" i="4" s="1"/>
  <c r="I2" i="5" s="1"/>
  <c r="I2" i="6" s="1"/>
  <c r="I2" i="7" s="1"/>
  <c r="I2" i="8" s="1"/>
  <c r="I2" i="9" l="1"/>
  <c r="I2" i="10" s="1"/>
  <c r="L2" i="12" s="1"/>
  <c r="AV1" i="13"/>
  <c r="AW1" i="13"/>
  <c r="AX1" i="13"/>
  <c r="AY1" i="13"/>
  <c r="AZ1" i="13"/>
  <c r="BA1" i="13"/>
  <c r="BB1" i="13"/>
  <c r="BC1" i="13"/>
  <c r="BD1" i="13"/>
  <c r="BE1" i="13"/>
  <c r="BF1" i="13"/>
  <c r="BG1" i="13"/>
  <c r="BH1" i="13"/>
  <c r="BI1" i="13"/>
  <c r="BJ1" i="13"/>
  <c r="BK1" i="13"/>
  <c r="BL1" i="13"/>
  <c r="BM1" i="13"/>
  <c r="B6" i="14" l="1"/>
  <c r="C38" i="12" s="1"/>
  <c r="G3" i="14" l="1"/>
  <c r="K17" i="12"/>
  <c r="G6" i="10" l="1"/>
  <c r="G6" i="9"/>
  <c r="G6" i="8"/>
  <c r="G6" i="7"/>
  <c r="G6" i="5"/>
  <c r="G6" i="4"/>
  <c r="G6" i="3"/>
  <c r="G6" i="2"/>
  <c r="L8" i="12" l="1"/>
  <c r="CA28" i="13" l="1"/>
  <c r="R30" i="13"/>
  <c r="CA30" i="13" l="1"/>
  <c r="CA3" i="13" s="1"/>
  <c r="Q29" i="13" s="1"/>
  <c r="BD30" i="13"/>
  <c r="BD3" i="13" s="1"/>
  <c r="AT30" i="13"/>
  <c r="BS30" i="13"/>
  <c r="AF30" i="13"/>
  <c r="BZ1" i="13"/>
  <c r="BY1" i="13"/>
  <c r="BX1" i="13"/>
  <c r="BW1" i="13"/>
  <c r="J85" i="13" s="1"/>
  <c r="BV1" i="13"/>
  <c r="J84" i="13" s="1"/>
  <c r="BU1" i="13"/>
  <c r="BT1" i="13"/>
  <c r="BS1" i="13"/>
  <c r="BR1" i="13"/>
  <c r="BQ1" i="13"/>
  <c r="BP1" i="13"/>
  <c r="BO1" i="13"/>
  <c r="BN1" i="13"/>
  <c r="J78" i="13" s="1"/>
  <c r="G53" i="14" s="1"/>
  <c r="G54" i="14" s="1"/>
  <c r="AU1" i="13"/>
  <c r="J72" i="13" s="1"/>
  <c r="AT1" i="13"/>
  <c r="G38" i="14" s="1"/>
  <c r="AS1" i="13"/>
  <c r="G37" i="14" s="1"/>
  <c r="AR1" i="13"/>
  <c r="G36" i="14" s="1"/>
  <c r="AQ1" i="13"/>
  <c r="G35" i="14" s="1"/>
  <c r="AP1" i="13"/>
  <c r="J62" i="13" s="1"/>
  <c r="G34" i="14" s="1"/>
  <c r="G51" i="1" s="1"/>
  <c r="AO1" i="13"/>
  <c r="AN1" i="13"/>
  <c r="J60" i="13" s="1"/>
  <c r="G32" i="14" s="1"/>
  <c r="G49" i="1" s="1"/>
  <c r="AM1" i="13"/>
  <c r="J59" i="13" s="1"/>
  <c r="AL1" i="13"/>
  <c r="J54" i="13" s="1"/>
  <c r="G26" i="14" s="1"/>
  <c r="G41" i="1" s="1"/>
  <c r="AK1" i="13"/>
  <c r="J53" i="13" s="1"/>
  <c r="G25" i="14" s="1"/>
  <c r="G40" i="1" s="1"/>
  <c r="AJ1" i="13"/>
  <c r="J52" i="13" s="1"/>
  <c r="G24" i="14" s="1"/>
  <c r="G39" i="1" s="1"/>
  <c r="AI1" i="13"/>
  <c r="J51" i="13" s="1"/>
  <c r="G23" i="14" s="1"/>
  <c r="G38" i="1" s="1"/>
  <c r="AH1" i="13"/>
  <c r="J50" i="13" s="1"/>
  <c r="G22" i="14" s="1"/>
  <c r="G37" i="1" s="1"/>
  <c r="AG1" i="13"/>
  <c r="AF1" i="13"/>
  <c r="AE1" i="13"/>
  <c r="J47" i="13" s="1"/>
  <c r="AD1" i="13"/>
  <c r="J43" i="13" s="1"/>
  <c r="G13" i="14" s="1"/>
  <c r="AC1" i="13"/>
  <c r="J42" i="13" s="1"/>
  <c r="G12" i="14" s="1"/>
  <c r="AB1" i="13"/>
  <c r="J41" i="13" s="1"/>
  <c r="G11" i="14" s="1"/>
  <c r="AA1" i="13"/>
  <c r="J40" i="13" s="1"/>
  <c r="C22" i="13"/>
  <c r="C8" i="13"/>
  <c r="B8" i="13"/>
  <c r="B22" i="13"/>
  <c r="J61" i="13" l="1"/>
  <c r="G33" i="14" s="1"/>
  <c r="G50" i="1" s="1"/>
  <c r="J48" i="13"/>
  <c r="G20" i="14" s="1"/>
  <c r="G35" i="1" s="1"/>
  <c r="J49" i="13"/>
  <c r="G21" i="14" s="1"/>
  <c r="G36" i="1" s="1"/>
  <c r="G10" i="14"/>
  <c r="G39" i="10"/>
  <c r="G39" i="9"/>
  <c r="G39" i="8"/>
  <c r="G39" i="7"/>
  <c r="G39" i="6"/>
  <c r="G39" i="5"/>
  <c r="G39" i="4"/>
  <c r="G39" i="3"/>
  <c r="G41" i="10"/>
  <c r="G41" i="9"/>
  <c r="G41" i="8"/>
  <c r="G41" i="7"/>
  <c r="G41" i="6"/>
  <c r="G41" i="5"/>
  <c r="G41" i="4"/>
  <c r="G41" i="3"/>
  <c r="G60" i="14"/>
  <c r="G80" i="1" s="1"/>
  <c r="G38" i="10"/>
  <c r="G38" i="9"/>
  <c r="G38" i="8"/>
  <c r="G38" i="7"/>
  <c r="G38" i="6"/>
  <c r="G38" i="5"/>
  <c r="G38" i="4"/>
  <c r="G38" i="3"/>
  <c r="G40" i="10"/>
  <c r="G40" i="9"/>
  <c r="G40" i="8"/>
  <c r="G40" i="7"/>
  <c r="G40" i="6"/>
  <c r="G40" i="5"/>
  <c r="G40" i="4"/>
  <c r="G40" i="3"/>
  <c r="G42" i="10"/>
  <c r="G42" i="9"/>
  <c r="G42" i="8"/>
  <c r="G42" i="7"/>
  <c r="G42" i="6"/>
  <c r="G42" i="5"/>
  <c r="G42" i="4"/>
  <c r="G42" i="3"/>
  <c r="G42" i="2"/>
  <c r="O29" i="13"/>
  <c r="I59" i="1"/>
  <c r="I47" i="14" s="1"/>
  <c r="AF3" i="13"/>
  <c r="M29" i="13" s="1"/>
  <c r="I21" i="1"/>
  <c r="I20" i="14" s="1"/>
  <c r="BS3" i="13"/>
  <c r="P29" i="13" s="1"/>
  <c r="I67" i="1"/>
  <c r="I53" i="14" s="1"/>
  <c r="AT3" i="13"/>
  <c r="N29" i="13" s="1"/>
  <c r="I46" i="1"/>
  <c r="I35" i="14" s="1"/>
  <c r="G28" i="1"/>
  <c r="G28" i="3" s="1"/>
  <c r="G47" i="14"/>
  <c r="G48" i="14" s="1"/>
  <c r="G14" i="14"/>
  <c r="G29" i="3" s="1"/>
  <c r="G26" i="1"/>
  <c r="G26" i="3" s="1"/>
  <c r="G31" i="14"/>
  <c r="G48" i="1" s="1"/>
  <c r="G27" i="1"/>
  <c r="G27" i="3" s="1"/>
  <c r="G71" i="1"/>
  <c r="H72" i="1" s="1"/>
  <c r="G59" i="14"/>
  <c r="G79" i="1" s="1"/>
  <c r="J44" i="13"/>
  <c r="J73" i="13"/>
  <c r="J79" i="13"/>
  <c r="J86" i="13"/>
  <c r="J67" i="13" l="1"/>
  <c r="I55" i="1"/>
  <c r="G55" i="1"/>
  <c r="H55" i="1"/>
  <c r="J55" i="13"/>
  <c r="G37" i="10"/>
  <c r="G37" i="8"/>
  <c r="G37" i="6"/>
  <c r="G37" i="4"/>
  <c r="G37" i="9"/>
  <c r="G37" i="7"/>
  <c r="G37" i="5"/>
  <c r="G37" i="3"/>
  <c r="G36" i="9"/>
  <c r="G36" i="7"/>
  <c r="G36" i="5"/>
  <c r="G36" i="3"/>
  <c r="G36" i="10"/>
  <c r="G36" i="8"/>
  <c r="G36" i="6"/>
  <c r="G36" i="4"/>
  <c r="G61" i="14"/>
  <c r="G50" i="10"/>
  <c r="G50" i="9"/>
  <c r="G50" i="8"/>
  <c r="G50" i="7"/>
  <c r="G50" i="6"/>
  <c r="G50" i="5"/>
  <c r="G50" i="4"/>
  <c r="G50" i="3"/>
  <c r="G42" i="14"/>
  <c r="G52" i="10"/>
  <c r="G52" i="9"/>
  <c r="G52" i="8"/>
  <c r="G52" i="7"/>
  <c r="G52" i="6"/>
  <c r="G52" i="5"/>
  <c r="G52" i="4"/>
  <c r="G52" i="3"/>
  <c r="G51" i="10"/>
  <c r="G51" i="9"/>
  <c r="G51" i="8"/>
  <c r="G51" i="7"/>
  <c r="G51" i="6"/>
  <c r="G51" i="5"/>
  <c r="G51" i="4"/>
  <c r="G51" i="3"/>
  <c r="H81" i="1"/>
  <c r="G62" i="1"/>
  <c r="H63" i="1" s="1"/>
  <c r="G25" i="1"/>
  <c r="H29" i="1" s="1"/>
  <c r="G15" i="14"/>
  <c r="G38" i="2"/>
  <c r="G37" i="2"/>
  <c r="G36" i="2"/>
  <c r="G40" i="2"/>
  <c r="G39" i="2"/>
  <c r="G52" i="2"/>
  <c r="G51" i="2"/>
  <c r="G50" i="2"/>
  <c r="G19" i="14"/>
  <c r="G27" i="14" s="1"/>
  <c r="I72" i="1"/>
  <c r="G72" i="1"/>
  <c r="H73" i="1" s="1"/>
  <c r="I12" i="14"/>
  <c r="G85" i="9"/>
  <c r="G85" i="5"/>
  <c r="G85" i="10"/>
  <c r="G85" i="6"/>
  <c r="G85" i="7"/>
  <c r="G85" i="3"/>
  <c r="G85" i="8"/>
  <c r="G85" i="4"/>
  <c r="B24" i="13"/>
  <c r="B20" i="13"/>
  <c r="B18" i="13"/>
  <c r="B16" i="13"/>
  <c r="B14" i="13"/>
  <c r="B12" i="13"/>
  <c r="B10" i="13"/>
  <c r="C24" i="13"/>
  <c r="C20" i="13"/>
  <c r="C18" i="13"/>
  <c r="C16" i="13"/>
  <c r="C14" i="13"/>
  <c r="C12" i="13"/>
  <c r="C10" i="13"/>
  <c r="C6" i="13"/>
  <c r="G84" i="5" l="1"/>
  <c r="I86" i="5" s="1"/>
  <c r="G84" i="3"/>
  <c r="I86" i="3" s="1"/>
  <c r="G25" i="3"/>
  <c r="H30" i="3" s="1"/>
  <c r="G29" i="1"/>
  <c r="H30" i="1" s="1"/>
  <c r="G84" i="6"/>
  <c r="H86" i="6" s="1"/>
  <c r="G84" i="4"/>
  <c r="H86" i="4" s="1"/>
  <c r="I81" i="1"/>
  <c r="G84" i="7"/>
  <c r="H86" i="7" s="1"/>
  <c r="G84" i="10"/>
  <c r="H86" i="10" s="1"/>
  <c r="G84" i="9"/>
  <c r="H86" i="9" s="1"/>
  <c r="G84" i="8"/>
  <c r="I86" i="8" s="1"/>
  <c r="G81" i="1"/>
  <c r="G63" i="1"/>
  <c r="H64" i="1" s="1"/>
  <c r="I63" i="1"/>
  <c r="I29" i="1"/>
  <c r="I73" i="1"/>
  <c r="G34" i="1"/>
  <c r="W20" i="13"/>
  <c r="B6" i="13"/>
  <c r="W24" i="13"/>
  <c r="W18" i="13"/>
  <c r="W14" i="13"/>
  <c r="W12" i="13"/>
  <c r="W10" i="13"/>
  <c r="W6" i="13"/>
  <c r="I72" i="10"/>
  <c r="I64" i="10"/>
  <c r="I47" i="10"/>
  <c r="I21" i="10"/>
  <c r="D10" i="10"/>
  <c r="D9" i="10"/>
  <c r="D8" i="10"/>
  <c r="D7" i="10"/>
  <c r="D6" i="10"/>
  <c r="I4" i="10"/>
  <c r="G4" i="10"/>
  <c r="I72" i="9"/>
  <c r="I64" i="9"/>
  <c r="I47" i="9"/>
  <c r="I21" i="9"/>
  <c r="D10" i="9"/>
  <c r="D9" i="9"/>
  <c r="D8" i="9"/>
  <c r="D7" i="9"/>
  <c r="D6" i="9"/>
  <c r="I4" i="9"/>
  <c r="G4" i="9"/>
  <c r="I72" i="8"/>
  <c r="I64" i="8"/>
  <c r="I47" i="8"/>
  <c r="I21" i="8"/>
  <c r="D10" i="8"/>
  <c r="D9" i="8"/>
  <c r="D8" i="8"/>
  <c r="D7" i="8"/>
  <c r="D6" i="8"/>
  <c r="I4" i="8"/>
  <c r="G4" i="8"/>
  <c r="I72" i="7"/>
  <c r="I64" i="7"/>
  <c r="I47" i="7"/>
  <c r="I21" i="7"/>
  <c r="D10" i="7"/>
  <c r="D9" i="7"/>
  <c r="D8" i="7"/>
  <c r="D7" i="7"/>
  <c r="D6" i="7"/>
  <c r="I4" i="7"/>
  <c r="G4" i="7"/>
  <c r="I72" i="6"/>
  <c r="I64" i="6"/>
  <c r="I47" i="6"/>
  <c r="I21" i="6"/>
  <c r="D10" i="6"/>
  <c r="D9" i="6"/>
  <c r="D8" i="6"/>
  <c r="D7" i="6"/>
  <c r="D6" i="6"/>
  <c r="I4" i="6"/>
  <c r="G4" i="6"/>
  <c r="I72" i="5"/>
  <c r="I64" i="5"/>
  <c r="I47" i="5"/>
  <c r="I21" i="5"/>
  <c r="D10" i="5"/>
  <c r="D9" i="5"/>
  <c r="D8" i="5"/>
  <c r="D7" i="5"/>
  <c r="D6" i="5"/>
  <c r="I4" i="5"/>
  <c r="G4" i="5"/>
  <c r="I72" i="4"/>
  <c r="I64" i="4"/>
  <c r="I47" i="4"/>
  <c r="I21" i="4"/>
  <c r="D10" i="4"/>
  <c r="D9" i="4"/>
  <c r="D8" i="4"/>
  <c r="D7" i="4"/>
  <c r="D6" i="4"/>
  <c r="I4" i="4"/>
  <c r="G4" i="4"/>
  <c r="I72" i="3"/>
  <c r="I64" i="3"/>
  <c r="I47" i="3"/>
  <c r="I21" i="3"/>
  <c r="D10" i="3"/>
  <c r="D9" i="3"/>
  <c r="D8" i="3"/>
  <c r="D7" i="3"/>
  <c r="D6" i="3"/>
  <c r="I4" i="3"/>
  <c r="J67" i="12"/>
  <c r="I67" i="12"/>
  <c r="H67" i="12"/>
  <c r="G67" i="12"/>
  <c r="L44" i="12"/>
  <c r="L43" i="12"/>
  <c r="L42" i="12"/>
  <c r="L41" i="12"/>
  <c r="D32" i="12"/>
  <c r="D31" i="12"/>
  <c r="D30" i="12"/>
  <c r="D29" i="12"/>
  <c r="D28" i="12"/>
  <c r="D27" i="12"/>
  <c r="D26" i="12"/>
  <c r="D25" i="12"/>
  <c r="D24" i="12"/>
  <c r="D23" i="12"/>
  <c r="D21" i="12"/>
  <c r="B13" i="11"/>
  <c r="C38" i="15" s="1"/>
  <c r="B12" i="11"/>
  <c r="C37" i="15" s="1"/>
  <c r="B11" i="11"/>
  <c r="C36" i="15" s="1"/>
  <c r="B10" i="11"/>
  <c r="C35" i="15" s="1"/>
  <c r="B9" i="11"/>
  <c r="C34" i="15" s="1"/>
  <c r="B8" i="11"/>
  <c r="C33" i="15" s="1"/>
  <c r="B7" i="11"/>
  <c r="C32" i="15" s="1"/>
  <c r="B6" i="11"/>
  <c r="C31" i="15" s="1"/>
  <c r="B5" i="11"/>
  <c r="C30" i="15" s="1"/>
  <c r="B4" i="11"/>
  <c r="C29" i="15" s="1"/>
  <c r="Q2" i="11"/>
  <c r="N2" i="11"/>
  <c r="K2" i="11"/>
  <c r="G2" i="11"/>
  <c r="S1" i="11"/>
  <c r="I72" i="2"/>
  <c r="I64" i="2"/>
  <c r="I47" i="2"/>
  <c r="I22" i="2"/>
  <c r="D10" i="2"/>
  <c r="D9" i="2"/>
  <c r="D8" i="2"/>
  <c r="D7" i="2"/>
  <c r="D6" i="2"/>
  <c r="I4" i="2"/>
  <c r="G4" i="2"/>
  <c r="G85" i="2"/>
  <c r="G49" i="2"/>
  <c r="G84" i="2"/>
  <c r="I76" i="1"/>
  <c r="I59" i="14" s="1"/>
  <c r="H86" i="3" l="1"/>
  <c r="H56" i="1"/>
  <c r="H86" i="5"/>
  <c r="G42" i="1"/>
  <c r="H42" i="1"/>
  <c r="I42" i="1"/>
  <c r="I86" i="7"/>
  <c r="I86" i="4"/>
  <c r="I86" i="9"/>
  <c r="I86" i="10"/>
  <c r="H86" i="8"/>
  <c r="G30" i="3"/>
  <c r="H31" i="3" s="1"/>
  <c r="I30" i="3"/>
  <c r="P4" i="11"/>
  <c r="I86" i="6"/>
  <c r="I64" i="1"/>
  <c r="I30" i="1"/>
  <c r="H82" i="1"/>
  <c r="I82" i="1"/>
  <c r="G41" i="2"/>
  <c r="I86" i="2"/>
  <c r="H86" i="2"/>
  <c r="G35" i="2"/>
  <c r="C87" i="12"/>
  <c r="C72" i="12"/>
  <c r="C152" i="12"/>
  <c r="C113" i="12"/>
  <c r="C126" i="12"/>
  <c r="C139" i="12"/>
  <c r="C100" i="12"/>
  <c r="C91" i="12"/>
  <c r="C76" i="12"/>
  <c r="C156" i="12"/>
  <c r="C117" i="12"/>
  <c r="C104" i="12"/>
  <c r="C130" i="12"/>
  <c r="C143" i="12"/>
  <c r="C88" i="12"/>
  <c r="C73" i="12"/>
  <c r="C127" i="12"/>
  <c r="C140" i="12"/>
  <c r="C101" i="12"/>
  <c r="C153" i="12"/>
  <c r="C114" i="12"/>
  <c r="C92" i="12"/>
  <c r="C77" i="12"/>
  <c r="C118" i="12"/>
  <c r="C131" i="12"/>
  <c r="C144" i="12"/>
  <c r="C105" i="12"/>
  <c r="C157" i="12"/>
  <c r="C89" i="12"/>
  <c r="C74" i="12"/>
  <c r="C128" i="12"/>
  <c r="C141" i="12"/>
  <c r="C102" i="12"/>
  <c r="C154" i="12"/>
  <c r="C115" i="12"/>
  <c r="C85" i="12"/>
  <c r="C70" i="12"/>
  <c r="C150" i="12"/>
  <c r="C111" i="12"/>
  <c r="C124" i="12"/>
  <c r="C98" i="12"/>
  <c r="C137" i="12"/>
  <c r="C93" i="12"/>
  <c r="C78" i="12"/>
  <c r="C132" i="12"/>
  <c r="C145" i="12"/>
  <c r="C106" i="12"/>
  <c r="C158" i="12"/>
  <c r="C119" i="12"/>
  <c r="C86" i="12"/>
  <c r="C71" i="12"/>
  <c r="C138" i="12"/>
  <c r="C99" i="12"/>
  <c r="C151" i="12"/>
  <c r="C112" i="12"/>
  <c r="C125" i="12"/>
  <c r="C90" i="12"/>
  <c r="C75" i="12"/>
  <c r="C142" i="12"/>
  <c r="C103" i="12"/>
  <c r="C155" i="12"/>
  <c r="C116" i="12"/>
  <c r="C129" i="12"/>
  <c r="C84" i="12"/>
  <c r="C69" i="12"/>
  <c r="C97" i="12"/>
  <c r="C123" i="12"/>
  <c r="C110" i="12"/>
  <c r="C149" i="12"/>
  <c r="C136" i="12"/>
  <c r="I81" i="2"/>
  <c r="I81" i="3"/>
  <c r="I81" i="4"/>
  <c r="I81" i="5"/>
  <c r="I81" i="6"/>
  <c r="I81" i="10"/>
  <c r="L45" i="12"/>
  <c r="T2" i="11"/>
  <c r="K67" i="12"/>
  <c r="I81" i="8"/>
  <c r="I81" i="7"/>
  <c r="L4" i="11"/>
  <c r="G67" i="5"/>
  <c r="G67" i="10"/>
  <c r="G67" i="7"/>
  <c r="G67" i="4"/>
  <c r="G67" i="9"/>
  <c r="G67" i="8"/>
  <c r="G67" i="6"/>
  <c r="G67" i="3"/>
  <c r="G27" i="10"/>
  <c r="G27" i="9"/>
  <c r="G27" i="8"/>
  <c r="G27" i="5"/>
  <c r="G27" i="7"/>
  <c r="G27" i="4"/>
  <c r="G27" i="6"/>
  <c r="G59" i="7"/>
  <c r="G76" i="5"/>
  <c r="G76" i="10"/>
  <c r="G76" i="9"/>
  <c r="G76" i="8"/>
  <c r="G76" i="7"/>
  <c r="G76" i="4"/>
  <c r="G76" i="6"/>
  <c r="G76" i="3"/>
  <c r="G28" i="2"/>
  <c r="G67" i="2"/>
  <c r="G76" i="2"/>
  <c r="G28" i="8"/>
  <c r="G28" i="5"/>
  <c r="G28" i="7"/>
  <c r="G28" i="4"/>
  <c r="G28" i="10"/>
  <c r="G28" i="6"/>
  <c r="G28" i="9"/>
  <c r="R4" i="11"/>
  <c r="G29" i="2"/>
  <c r="C4" i="11"/>
  <c r="G25" i="7"/>
  <c r="G25" i="10"/>
  <c r="G25" i="9"/>
  <c r="G25" i="6"/>
  <c r="G25" i="4"/>
  <c r="G25" i="8"/>
  <c r="G25" i="5"/>
  <c r="G29" i="7"/>
  <c r="G29" i="10"/>
  <c r="G29" i="9"/>
  <c r="G29" i="4"/>
  <c r="G29" i="6"/>
  <c r="G29" i="8"/>
  <c r="G29" i="5"/>
  <c r="G57" i="7"/>
  <c r="G26" i="2"/>
  <c r="G26" i="6"/>
  <c r="G26" i="5"/>
  <c r="G26" i="10"/>
  <c r="G26" i="8"/>
  <c r="G26" i="9"/>
  <c r="G26" i="7"/>
  <c r="G26" i="4"/>
  <c r="G35" i="6"/>
  <c r="G35" i="5"/>
  <c r="G35" i="10"/>
  <c r="G35" i="7"/>
  <c r="G35" i="9"/>
  <c r="G35" i="8"/>
  <c r="G35" i="4"/>
  <c r="G35" i="3"/>
  <c r="G49" i="10"/>
  <c r="G49" i="9"/>
  <c r="G49" i="8"/>
  <c r="G49" i="7"/>
  <c r="G49" i="6"/>
  <c r="G49" i="4"/>
  <c r="G49" i="3"/>
  <c r="G49" i="5"/>
  <c r="G58" i="7"/>
  <c r="G27" i="2"/>
  <c r="I81" i="9"/>
  <c r="O4" i="11"/>
  <c r="H43" i="4" l="1"/>
  <c r="I43" i="4"/>
  <c r="H43" i="9"/>
  <c r="I43" i="9"/>
  <c r="H43" i="10"/>
  <c r="I43" i="10"/>
  <c r="H43" i="6"/>
  <c r="I43" i="6"/>
  <c r="H43" i="3"/>
  <c r="I43" i="3"/>
  <c r="H43" i="8"/>
  <c r="I43" i="8"/>
  <c r="H43" i="7"/>
  <c r="I43" i="7"/>
  <c r="H43" i="5"/>
  <c r="I43" i="5"/>
  <c r="H43" i="2"/>
  <c r="I43" i="2"/>
  <c r="I31" i="3"/>
  <c r="D6" i="11" s="1"/>
  <c r="D4" i="11"/>
  <c r="M4" i="11"/>
  <c r="S4" i="11"/>
  <c r="I60" i="2"/>
  <c r="E4" i="11"/>
  <c r="I43" i="1"/>
  <c r="H43" i="1"/>
  <c r="H60" i="3"/>
  <c r="I60" i="3"/>
  <c r="H60" i="6"/>
  <c r="I60" i="6"/>
  <c r="H60" i="8"/>
  <c r="I60" i="8"/>
  <c r="H60" i="10"/>
  <c r="I60" i="10"/>
  <c r="H30" i="8"/>
  <c r="I30" i="8"/>
  <c r="G30" i="8"/>
  <c r="C11" i="11" s="1"/>
  <c r="H30" i="6"/>
  <c r="G30" i="6"/>
  <c r="C9" i="11" s="1"/>
  <c r="I30" i="6"/>
  <c r="H30" i="10"/>
  <c r="I30" i="10"/>
  <c r="I68" i="2"/>
  <c r="H68" i="2"/>
  <c r="H77" i="3"/>
  <c r="I77" i="3"/>
  <c r="H77" i="4"/>
  <c r="I77" i="4"/>
  <c r="H77" i="8"/>
  <c r="I77" i="8"/>
  <c r="H77" i="10"/>
  <c r="I77" i="10"/>
  <c r="H68" i="3"/>
  <c r="I68" i="3"/>
  <c r="H68" i="8"/>
  <c r="I68" i="8"/>
  <c r="H68" i="4"/>
  <c r="I68" i="4"/>
  <c r="H68" i="10"/>
  <c r="I68" i="10"/>
  <c r="H60" i="2"/>
  <c r="H60" i="5"/>
  <c r="I60" i="5"/>
  <c r="H60" i="4"/>
  <c r="I60" i="4"/>
  <c r="H60" i="7"/>
  <c r="I60" i="7"/>
  <c r="H60" i="9"/>
  <c r="I60" i="9"/>
  <c r="H30" i="5"/>
  <c r="G30" i="5"/>
  <c r="C8" i="11" s="1"/>
  <c r="I30" i="5"/>
  <c r="H30" i="4"/>
  <c r="G30" i="4"/>
  <c r="C7" i="11" s="1"/>
  <c r="I30" i="4"/>
  <c r="G30" i="9"/>
  <c r="C12" i="11" s="1"/>
  <c r="H30" i="9"/>
  <c r="I30" i="9"/>
  <c r="G30" i="7"/>
  <c r="H30" i="7"/>
  <c r="I30" i="7"/>
  <c r="I77" i="2"/>
  <c r="H77" i="2"/>
  <c r="H77" i="6"/>
  <c r="I77" i="6"/>
  <c r="H77" i="7"/>
  <c r="I77" i="7"/>
  <c r="H77" i="9"/>
  <c r="I77" i="9"/>
  <c r="H77" i="5"/>
  <c r="I77" i="5"/>
  <c r="H68" i="6"/>
  <c r="I68" i="6"/>
  <c r="H68" i="9"/>
  <c r="I68" i="9"/>
  <c r="H68" i="7"/>
  <c r="I68" i="7"/>
  <c r="H68" i="5"/>
  <c r="I68" i="5"/>
  <c r="H30" i="2"/>
  <c r="I30" i="2"/>
  <c r="I4" i="11"/>
  <c r="I56" i="1"/>
  <c r="G30" i="10"/>
  <c r="C13" i="11" s="1"/>
  <c r="G86" i="4"/>
  <c r="G86" i="9"/>
  <c r="G86" i="3"/>
  <c r="G86" i="6"/>
  <c r="G86" i="2"/>
  <c r="G86" i="7"/>
  <c r="G86" i="10"/>
  <c r="G86" i="5"/>
  <c r="G86" i="8"/>
  <c r="G68" i="5"/>
  <c r="G68" i="8"/>
  <c r="G77" i="2"/>
  <c r="G68" i="7"/>
  <c r="G68" i="9"/>
  <c r="G43" i="3"/>
  <c r="G68" i="3"/>
  <c r="G68" i="4"/>
  <c r="G68" i="6"/>
  <c r="G43" i="7"/>
  <c r="G68" i="10"/>
  <c r="G60" i="6"/>
  <c r="G60" i="10"/>
  <c r="G43" i="8"/>
  <c r="G43" i="5"/>
  <c r="G77" i="3"/>
  <c r="G77" i="8"/>
  <c r="G60" i="2"/>
  <c r="G60" i="7"/>
  <c r="G43" i="9"/>
  <c r="G43" i="6"/>
  <c r="G60" i="8"/>
  <c r="G77" i="6"/>
  <c r="G77" i="9"/>
  <c r="G43" i="2"/>
  <c r="G60" i="5"/>
  <c r="G60" i="9"/>
  <c r="G77" i="4"/>
  <c r="G77" i="10"/>
  <c r="G68" i="2"/>
  <c r="G60" i="4"/>
  <c r="G43" i="4"/>
  <c r="G43" i="10"/>
  <c r="G30" i="2"/>
  <c r="G60" i="3"/>
  <c r="G77" i="7"/>
  <c r="G77" i="5"/>
  <c r="F4" i="11" l="1"/>
  <c r="H78" i="7"/>
  <c r="I78" i="7"/>
  <c r="H44" i="4"/>
  <c r="I44" i="4"/>
  <c r="H78" i="5"/>
  <c r="I78" i="5"/>
  <c r="H61" i="3"/>
  <c r="I61" i="3"/>
  <c r="E13" i="11"/>
  <c r="I44" i="10"/>
  <c r="H44" i="10"/>
  <c r="I61" i="4"/>
  <c r="H61" i="4"/>
  <c r="I78" i="10"/>
  <c r="H78" i="10"/>
  <c r="I61" i="9"/>
  <c r="H61" i="9"/>
  <c r="I44" i="2"/>
  <c r="H44" i="2"/>
  <c r="H78" i="6"/>
  <c r="I78" i="6"/>
  <c r="E9" i="11"/>
  <c r="H44" i="6"/>
  <c r="I44" i="6"/>
  <c r="I61" i="7"/>
  <c r="H61" i="7"/>
  <c r="H78" i="8"/>
  <c r="I78" i="8"/>
  <c r="E8" i="11"/>
  <c r="I44" i="5"/>
  <c r="H44" i="5"/>
  <c r="H61" i="10"/>
  <c r="I61" i="10"/>
  <c r="L13" i="11"/>
  <c r="H69" i="10"/>
  <c r="I69" i="10"/>
  <c r="L9" i="11"/>
  <c r="H69" i="6"/>
  <c r="I69" i="6"/>
  <c r="L6" i="11"/>
  <c r="H69" i="3"/>
  <c r="I69" i="3"/>
  <c r="L12" i="11"/>
  <c r="H69" i="9"/>
  <c r="I69" i="9"/>
  <c r="O5" i="11"/>
  <c r="I78" i="2"/>
  <c r="H78" i="2"/>
  <c r="L8" i="11"/>
  <c r="H69" i="5"/>
  <c r="I69" i="5"/>
  <c r="R8" i="11"/>
  <c r="I87" i="5"/>
  <c r="H87" i="5"/>
  <c r="I87" i="7"/>
  <c r="H87" i="7"/>
  <c r="H87" i="6"/>
  <c r="I87" i="6"/>
  <c r="R12" i="11"/>
  <c r="I87" i="9"/>
  <c r="H87" i="9"/>
  <c r="I31" i="10"/>
  <c r="H31" i="10"/>
  <c r="J4" i="11"/>
  <c r="K4" i="11" s="1"/>
  <c r="I31" i="7"/>
  <c r="H31" i="7"/>
  <c r="H31" i="5"/>
  <c r="I31" i="5"/>
  <c r="H31" i="6"/>
  <c r="I31" i="6"/>
  <c r="H31" i="8"/>
  <c r="I31" i="8"/>
  <c r="I31" i="2"/>
  <c r="H31" i="2"/>
  <c r="I69" i="2"/>
  <c r="H69" i="2"/>
  <c r="H78" i="4"/>
  <c r="I78" i="4"/>
  <c r="H61" i="5"/>
  <c r="I61" i="5"/>
  <c r="I78" i="9"/>
  <c r="H78" i="9"/>
  <c r="H61" i="8"/>
  <c r="I61" i="8"/>
  <c r="I44" i="9"/>
  <c r="H44" i="9"/>
  <c r="I61" i="2"/>
  <c r="H61" i="2"/>
  <c r="H78" i="3"/>
  <c r="I78" i="3"/>
  <c r="H44" i="8"/>
  <c r="I44" i="8"/>
  <c r="H61" i="6"/>
  <c r="I61" i="6"/>
  <c r="H44" i="7"/>
  <c r="I44" i="7"/>
  <c r="L7" i="11"/>
  <c r="H69" i="4"/>
  <c r="I69" i="4"/>
  <c r="E6" i="11"/>
  <c r="H44" i="3"/>
  <c r="I44" i="3"/>
  <c r="L10" i="11"/>
  <c r="I69" i="7"/>
  <c r="H69" i="7"/>
  <c r="L11" i="11"/>
  <c r="H69" i="8"/>
  <c r="I69" i="8"/>
  <c r="I87" i="8"/>
  <c r="H87" i="8"/>
  <c r="I87" i="10"/>
  <c r="H87" i="10"/>
  <c r="R5" i="11"/>
  <c r="I87" i="2"/>
  <c r="H87" i="2"/>
  <c r="H87" i="3"/>
  <c r="I87" i="3"/>
  <c r="R7" i="11"/>
  <c r="H87" i="4"/>
  <c r="I87" i="4"/>
  <c r="I31" i="9"/>
  <c r="H31" i="9"/>
  <c r="I31" i="4"/>
  <c r="H31" i="4"/>
  <c r="N4" i="11"/>
  <c r="I69" i="12" s="1"/>
  <c r="R11" i="11"/>
  <c r="T4" i="11"/>
  <c r="E10" i="11"/>
  <c r="R9" i="11"/>
  <c r="O8" i="11"/>
  <c r="O7" i="11"/>
  <c r="E5" i="11"/>
  <c r="O12" i="11"/>
  <c r="C10" i="11"/>
  <c r="O11" i="11"/>
  <c r="I9" i="11"/>
  <c r="O10" i="11"/>
  <c r="E7" i="11"/>
  <c r="L5" i="11"/>
  <c r="C6" i="11"/>
  <c r="O9" i="11"/>
  <c r="O6" i="11"/>
  <c r="R13" i="11"/>
  <c r="O13" i="11"/>
  <c r="I12" i="11"/>
  <c r="E12" i="11"/>
  <c r="I5" i="11"/>
  <c r="R6" i="11"/>
  <c r="E11" i="11"/>
  <c r="R10" i="11"/>
  <c r="I6" i="11"/>
  <c r="C5" i="11"/>
  <c r="I7" i="11"/>
  <c r="I8" i="11"/>
  <c r="I11" i="11"/>
  <c r="I10" i="11"/>
  <c r="I13" i="11"/>
  <c r="I5" i="10"/>
  <c r="L9" i="12" s="1"/>
  <c r="F12" i="11" l="1"/>
  <c r="F10" i="11"/>
  <c r="J5" i="11"/>
  <c r="K5" i="11" s="1"/>
  <c r="P12" i="11"/>
  <c r="M5" i="11"/>
  <c r="N5" i="11" s="1"/>
  <c r="I70" i="12" s="1"/>
  <c r="D11" i="11"/>
  <c r="D9" i="11"/>
  <c r="D8" i="11"/>
  <c r="S12" i="11"/>
  <c r="T12" i="11" s="1"/>
  <c r="S9" i="11"/>
  <c r="T9" i="11" s="1"/>
  <c r="S8" i="11"/>
  <c r="T8" i="11" s="1"/>
  <c r="M8" i="11"/>
  <c r="N8" i="11" s="1"/>
  <c r="I73" i="12" s="1"/>
  <c r="M6" i="11"/>
  <c r="N6" i="11" s="1"/>
  <c r="I71" i="12" s="1"/>
  <c r="P11" i="11"/>
  <c r="Q11" i="11" s="1"/>
  <c r="J76" i="12" s="1"/>
  <c r="F9" i="11"/>
  <c r="F5" i="11"/>
  <c r="J12" i="11"/>
  <c r="K12" i="11" s="1"/>
  <c r="H77" i="12" s="1"/>
  <c r="J7" i="11"/>
  <c r="K7" i="11" s="1"/>
  <c r="H72" i="12" s="1"/>
  <c r="F13" i="11"/>
  <c r="J6" i="11"/>
  <c r="K6" i="11" s="1"/>
  <c r="P8" i="11"/>
  <c r="F7" i="11"/>
  <c r="P10" i="11"/>
  <c r="D12" i="11"/>
  <c r="S6" i="11"/>
  <c r="T6" i="11" s="1"/>
  <c r="S11" i="11"/>
  <c r="T11" i="11" s="1"/>
  <c r="M7" i="11"/>
  <c r="S7" i="11"/>
  <c r="T7" i="11" s="1"/>
  <c r="S5" i="11"/>
  <c r="T5" i="11" s="1"/>
  <c r="S13" i="11"/>
  <c r="T13" i="11" s="1"/>
  <c r="M11" i="11"/>
  <c r="N11" i="11" s="1"/>
  <c r="I76" i="12" s="1"/>
  <c r="M10" i="11"/>
  <c r="N10" i="11" s="1"/>
  <c r="I75" i="12" s="1"/>
  <c r="P6" i="11"/>
  <c r="Q6" i="11" s="1"/>
  <c r="P7" i="11"/>
  <c r="Q7" i="11" s="1"/>
  <c r="S10" i="11"/>
  <c r="T10" i="11" s="1"/>
  <c r="P5" i="11"/>
  <c r="Q5" i="11" s="1"/>
  <c r="J70" i="12" s="1"/>
  <c r="M12" i="11"/>
  <c r="N12" i="11" s="1"/>
  <c r="I77" i="12" s="1"/>
  <c r="M9" i="11"/>
  <c r="N9" i="11" s="1"/>
  <c r="I74" i="12" s="1"/>
  <c r="P9" i="11"/>
  <c r="P13" i="11"/>
  <c r="Q13" i="11" s="1"/>
  <c r="M13" i="11"/>
  <c r="N13" i="11" s="1"/>
  <c r="I78" i="12" s="1"/>
  <c r="D13" i="11"/>
  <c r="J13" i="11"/>
  <c r="K13" i="11" s="1"/>
  <c r="H78" i="12" s="1"/>
  <c r="F8" i="11"/>
  <c r="D7" i="11"/>
  <c r="F6" i="11"/>
  <c r="J9" i="11"/>
  <c r="K9" i="11" s="1"/>
  <c r="H74" i="12" s="1"/>
  <c r="F11" i="11"/>
  <c r="J11" i="11"/>
  <c r="K11" i="11" s="1"/>
  <c r="H76" i="12" s="1"/>
  <c r="J8" i="11"/>
  <c r="K8" i="11" s="1"/>
  <c r="H73" i="12" s="1"/>
  <c r="D10" i="11"/>
  <c r="J10" i="11"/>
  <c r="K10" i="11" s="1"/>
  <c r="H75" i="12" s="1"/>
  <c r="D5" i="11"/>
  <c r="K69" i="12"/>
  <c r="H4" i="11"/>
  <c r="G4" i="11" s="1"/>
  <c r="H69" i="12"/>
  <c r="Q4" i="11"/>
  <c r="J69" i="12" s="1"/>
  <c r="I5" i="8"/>
  <c r="I5" i="9"/>
  <c r="I5" i="6"/>
  <c r="I5" i="7"/>
  <c r="I5" i="4"/>
  <c r="I5" i="5"/>
  <c r="I5" i="2"/>
  <c r="I5" i="3"/>
  <c r="U4" i="11" l="1"/>
  <c r="K71" i="12"/>
  <c r="K78" i="12"/>
  <c r="K77" i="12"/>
  <c r="K75" i="12"/>
  <c r="K74" i="12"/>
  <c r="K73" i="12"/>
  <c r="K72" i="12"/>
  <c r="K70" i="12"/>
  <c r="K76" i="12"/>
  <c r="G69" i="12"/>
  <c r="H7" i="11"/>
  <c r="G7" i="11" s="1"/>
  <c r="G72" i="12" s="1"/>
  <c r="H11" i="11"/>
  <c r="G11" i="11" s="1"/>
  <c r="U11" i="11" s="1"/>
  <c r="H12" i="11"/>
  <c r="G12" i="11" s="1"/>
  <c r="G77" i="12" s="1"/>
  <c r="H8" i="11"/>
  <c r="G8" i="11" s="1"/>
  <c r="H70" i="12"/>
  <c r="N7" i="11"/>
  <c r="I72" i="12" s="1"/>
  <c r="H71" i="12"/>
  <c r="H13" i="11"/>
  <c r="G13" i="11" s="1"/>
  <c r="G78" i="12" s="1"/>
  <c r="H5" i="11"/>
  <c r="H6" i="11"/>
  <c r="H9" i="11"/>
  <c r="Q10" i="11"/>
  <c r="J75" i="12" s="1"/>
  <c r="J78" i="12"/>
  <c r="J72" i="12"/>
  <c r="Q8" i="11"/>
  <c r="J73" i="12" s="1"/>
  <c r="Q12" i="11"/>
  <c r="J77" i="12" s="1"/>
  <c r="Q9" i="11"/>
  <c r="J74" i="12" s="1"/>
  <c r="J71" i="12"/>
  <c r="H10" i="11"/>
  <c r="U13" i="11" l="1"/>
  <c r="L78" i="12" s="1"/>
  <c r="M78" i="12" s="1"/>
  <c r="U7" i="11"/>
  <c r="L72" i="12" s="1"/>
  <c r="M72" i="12" s="1"/>
  <c r="L76" i="12"/>
  <c r="M76" i="12" s="1"/>
  <c r="U8" i="11"/>
  <c r="L73" i="12" s="1"/>
  <c r="M73" i="12" s="1"/>
  <c r="U12" i="11"/>
  <c r="L77" i="12" s="1"/>
  <c r="M77" i="12" s="1"/>
  <c r="L69" i="12"/>
  <c r="M69" i="12" s="1"/>
  <c r="G76" i="12"/>
  <c r="G73" i="12"/>
  <c r="G9" i="11"/>
  <c r="G6" i="11"/>
  <c r="G5" i="11"/>
  <c r="G10" i="11"/>
  <c r="U5" i="11" l="1"/>
  <c r="L70" i="12" s="1"/>
  <c r="M70" i="12" s="1"/>
  <c r="G75" i="12"/>
  <c r="U10" i="11"/>
  <c r="L75" i="12" s="1"/>
  <c r="M75" i="12" s="1"/>
  <c r="U6" i="11"/>
  <c r="L71" i="12" s="1"/>
  <c r="M71" i="12" s="1"/>
  <c r="U9" i="11"/>
  <c r="L74" i="12" s="1"/>
  <c r="M74" i="12" s="1"/>
  <c r="G74" i="12"/>
  <c r="G71" i="12"/>
  <c r="G70" i="12"/>
</calcChain>
</file>

<file path=xl/comments1.xml><?xml version="1.0" encoding="utf-8"?>
<comments xmlns="http://schemas.openxmlformats.org/spreadsheetml/2006/main">
  <authors>
    <author>Sipho Sambo</author>
  </authors>
  <commentList>
    <comment ref="B35" authorId="0" shapeId="0">
      <text>
        <r>
          <rPr>
            <b/>
            <sz val="9"/>
            <color indexed="81"/>
            <rFont val="Tahoma"/>
            <family val="2"/>
          </rPr>
          <t>Sipho Sambo:</t>
        </r>
        <r>
          <rPr>
            <sz val="9"/>
            <color indexed="81"/>
            <rFont val="Tahoma"/>
            <family val="2"/>
          </rPr>
          <t xml:space="preserve">
A1-A8 Category 2 and 3
A1-A3 Category 4</t>
        </r>
      </text>
    </comment>
  </commentList>
</comments>
</file>

<file path=xl/sharedStrings.xml><?xml version="1.0" encoding="utf-8"?>
<sst xmlns="http://schemas.openxmlformats.org/spreadsheetml/2006/main" count="1839" uniqueCount="424">
  <si>
    <t>Scoring criteria</t>
  </si>
  <si>
    <t>n/a</t>
  </si>
  <si>
    <t>A.1</t>
  </si>
  <si>
    <t>A.2</t>
  </si>
  <si>
    <t>A3</t>
  </si>
  <si>
    <t>A4</t>
  </si>
  <si>
    <t>A.6</t>
  </si>
  <si>
    <t>A.7</t>
  </si>
  <si>
    <t>A.8</t>
  </si>
  <si>
    <t>B.1</t>
  </si>
  <si>
    <t>B.2</t>
  </si>
  <si>
    <t>B3</t>
  </si>
  <si>
    <t>B4</t>
  </si>
  <si>
    <t>B5</t>
  </si>
  <si>
    <t>B.6</t>
  </si>
  <si>
    <t>B.7</t>
  </si>
  <si>
    <t>B.8</t>
  </si>
  <si>
    <t>C.1</t>
  </si>
  <si>
    <t>C.2</t>
  </si>
  <si>
    <t>C.3</t>
  </si>
  <si>
    <t>C.4</t>
  </si>
  <si>
    <t>C.5</t>
  </si>
  <si>
    <t>C.6</t>
  </si>
  <si>
    <t>C.7</t>
  </si>
  <si>
    <t>C.8</t>
  </si>
  <si>
    <t>C.9</t>
  </si>
  <si>
    <t>C.10</t>
  </si>
  <si>
    <t>C.11</t>
  </si>
  <si>
    <t>C.12</t>
  </si>
  <si>
    <t>C.13</t>
  </si>
  <si>
    <t>C.14</t>
  </si>
  <si>
    <t>C.15</t>
  </si>
  <si>
    <t>C.16</t>
  </si>
  <si>
    <t>C.17</t>
  </si>
  <si>
    <t>C.18</t>
  </si>
  <si>
    <t>C.19</t>
  </si>
  <si>
    <t>D.1</t>
  </si>
  <si>
    <t>D.2</t>
  </si>
  <si>
    <t>D3</t>
  </si>
  <si>
    <t>D4</t>
  </si>
  <si>
    <t>D5</t>
  </si>
  <si>
    <t>D.6</t>
  </si>
  <si>
    <t>D.7</t>
  </si>
  <si>
    <t>D.8</t>
  </si>
  <si>
    <t>E.1</t>
  </si>
  <si>
    <t>E.2</t>
  </si>
  <si>
    <t>E3</t>
  </si>
  <si>
    <t>E4</t>
  </si>
  <si>
    <t>E5</t>
  </si>
  <si>
    <t>E.6</t>
  </si>
  <si>
    <t>E.7</t>
  </si>
  <si>
    <t>E.8</t>
  </si>
  <si>
    <t>Unique ID</t>
  </si>
  <si>
    <t>Select 0 if N/A</t>
  </si>
  <si>
    <t>Score</t>
  </si>
  <si>
    <t>Access only to                                      
UNPROTECTED INPUT FIELDS</t>
  </si>
  <si>
    <t>Evaluation done on…</t>
  </si>
  <si>
    <t>Tender No</t>
  </si>
  <si>
    <t>PQA Representative(s):</t>
  </si>
  <si>
    <t xml:space="preserve"> </t>
  </si>
  <si>
    <t>Eskom Buyer</t>
  </si>
  <si>
    <t>Important Notice</t>
  </si>
  <si>
    <t>Eskom Project Manager</t>
  </si>
  <si>
    <t>Scoring for Section A</t>
  </si>
  <si>
    <t>Project</t>
  </si>
  <si>
    <t>Choose only the relevant</t>
  </si>
  <si>
    <t>Scope of Work</t>
  </si>
  <si>
    <t>option 1 or 2, to do the rating.</t>
  </si>
  <si>
    <t>(If more options of Section A has</t>
  </si>
  <si>
    <t>scores ,  then the score column G</t>
  </si>
  <si>
    <t>CONTRACTOR / SUPPLIER</t>
  </si>
  <si>
    <t xml:space="preserve"> in the Integrated scorecard matrix </t>
  </si>
  <si>
    <t>Contractor/Supplier Name</t>
  </si>
  <si>
    <t>Quality Representative</t>
  </si>
  <si>
    <t xml:space="preserve"> will display value = FALSE</t>
  </si>
  <si>
    <t>Project Manager Name</t>
  </si>
  <si>
    <t xml:space="preserve"> or if all scores = 0 then value = 0</t>
  </si>
  <si>
    <t>Supplier Address</t>
  </si>
  <si>
    <t>Contact details:           email</t>
  </si>
  <si>
    <t>Phone &amp; Fax:</t>
  </si>
  <si>
    <t>Reference Documents</t>
  </si>
  <si>
    <t xml:space="preserve">Supplier Contract Quality Requirements Specification </t>
  </si>
  <si>
    <t>QM28 request Y/N</t>
  </si>
  <si>
    <t>Y</t>
  </si>
  <si>
    <t>Valuation report Y/N</t>
  </si>
  <si>
    <t>The tender evaluation weighted scores below indicate the criteria to be used for the evaluation of quality documentation to be submitted with tender</t>
  </si>
  <si>
    <t>DOCUMENT REQUIREMENTS</t>
  </si>
  <si>
    <t>WEIGHT AND SCORE % RESULTS</t>
  </si>
  <si>
    <t>Please list your observations during evaluation of the tender deliverables</t>
  </si>
  <si>
    <r>
      <rPr>
        <b/>
        <u/>
        <sz val="11"/>
        <color theme="1"/>
        <rFont val="Calibri"/>
        <family val="2"/>
        <scheme val="minor"/>
      </rPr>
      <t xml:space="preserve">(Option 1) </t>
    </r>
    <r>
      <rPr>
        <b/>
        <sz val="11"/>
        <color theme="1"/>
        <rFont val="Calibri"/>
        <family val="2"/>
        <scheme val="minor"/>
      </rPr>
      <t xml:space="preserve">     Valid certification of Quality Management System by an ISO accredited body as per the scope of works</t>
    </r>
  </si>
  <si>
    <t>Apply Yes=1</t>
  </si>
  <si>
    <t>First score</t>
  </si>
  <si>
    <t>Final</t>
  </si>
  <si>
    <t>Observations from tender deliverables</t>
  </si>
  <si>
    <t xml:space="preserve">A.1 Product / Service Scoping on ISO certificate is defined and relevant </t>
  </si>
  <si>
    <t>A.2 Certificate by Approved and Authorized certification authority</t>
  </si>
  <si>
    <t>A.4 Validity (expiry date) of certificate</t>
  </si>
  <si>
    <t>A.5  Quality Policy signed by top management.</t>
  </si>
  <si>
    <t>Sub-Section A Score</t>
  </si>
  <si>
    <t>Sub-Section A (Option 1) Result as Percentage = Score Obtained over Maximum Score Allocated x 100 % X Weight</t>
  </si>
  <si>
    <r>
      <t>Sub-Section A (Option 2) Result as Percentage = Score Obtained</t>
    </r>
    <r>
      <rPr>
        <sz val="11"/>
        <color theme="1"/>
        <rFont val="Calibri"/>
        <family val="2"/>
        <scheme val="minor"/>
      </rPr>
      <t xml:space="preserve"> </t>
    </r>
    <r>
      <rPr>
        <b/>
        <sz val="11"/>
        <color theme="1"/>
        <rFont val="Calibri"/>
        <family val="2"/>
        <scheme val="minor"/>
      </rPr>
      <t>over Maximum Score Allocated x 100 % X Weight</t>
    </r>
  </si>
  <si>
    <t>B.2 Signed Organisational structure &amp; Quality dept reporting structure.</t>
  </si>
  <si>
    <t>Section B Score</t>
  </si>
  <si>
    <r>
      <t>Section B:       Result Percentage = Score obtained</t>
    </r>
    <r>
      <rPr>
        <sz val="11"/>
        <color theme="1"/>
        <rFont val="Calibri"/>
        <family val="2"/>
        <scheme val="minor"/>
      </rPr>
      <t xml:space="preserve"> </t>
    </r>
    <r>
      <rPr>
        <b/>
        <sz val="11"/>
        <color theme="1"/>
        <rFont val="Calibri"/>
        <family val="2"/>
        <scheme val="minor"/>
      </rPr>
      <t>over Maximum Score allocated X 100 % X Weight</t>
    </r>
  </si>
  <si>
    <t>Section C Score</t>
  </si>
  <si>
    <r>
      <t>Section C:       Result Percentage = Score obtained</t>
    </r>
    <r>
      <rPr>
        <sz val="11"/>
        <color theme="1"/>
        <rFont val="Calibri"/>
        <family val="2"/>
        <scheme val="minor"/>
      </rPr>
      <t xml:space="preserve"> </t>
    </r>
    <r>
      <rPr>
        <b/>
        <sz val="11"/>
        <color theme="1"/>
        <rFont val="Calibri"/>
        <family val="2"/>
        <scheme val="minor"/>
      </rPr>
      <t>over Maximum Score allocated X 100 % X Weight</t>
    </r>
  </si>
  <si>
    <t>Section D Score</t>
  </si>
  <si>
    <t>Section D:    Result Percentage = Score obtained over Maximum Score allocated X 100 % X Weight</t>
  </si>
  <si>
    <t>Customer specific requirements &amp; other standards and required can be listed and evaluated here</t>
  </si>
  <si>
    <t>Section E Score</t>
  </si>
  <si>
    <t>(Option 1)      Valid certification of Quality Management System by an ISO accredited body as per the scope of works</t>
  </si>
  <si>
    <t>Sub-Section A (Option 2) Result as Percentage = Score Obtained over Maximum Score Allocated x 100 % X Weight</t>
  </si>
  <si>
    <t>Quality Management</t>
  </si>
  <si>
    <t xml:space="preserve">Tender Evaluation Scorecard </t>
  </si>
  <si>
    <t>Contractor  Supplier Details</t>
  </si>
  <si>
    <t>Project manager</t>
  </si>
  <si>
    <t>N</t>
  </si>
  <si>
    <t>Apply Y/N</t>
  </si>
  <si>
    <t xml:space="preserve">A.3 Certification  Authority is has Recognized International Accreditation </t>
  </si>
  <si>
    <t>QM 58   Scorecard</t>
  </si>
  <si>
    <t>(NO Access  All fields are protected fields)</t>
  </si>
  <si>
    <t>Tender Nr:</t>
  </si>
  <si>
    <t>Supplier Info</t>
  </si>
  <si>
    <r>
      <rPr>
        <b/>
        <sz val="11"/>
        <color theme="1"/>
        <rFont val="Arial"/>
        <family val="2"/>
      </rPr>
      <t xml:space="preserve">SECTION A </t>
    </r>
    <r>
      <rPr>
        <b/>
        <sz val="10"/>
        <color theme="1"/>
        <rFont val="Arial"/>
        <family val="2"/>
      </rPr>
      <t xml:space="preserve">                                                                                                                                                             ISO 9001 : 2008 or documented QMS that is ISO 9001 compliant                                                                                                                               You can only score one of the options, others must be zero </t>
    </r>
  </si>
  <si>
    <r>
      <rPr>
        <b/>
        <sz val="11"/>
        <color theme="1"/>
        <rFont val="Arial"/>
        <family val="2"/>
      </rPr>
      <t>SECTION  B</t>
    </r>
    <r>
      <rPr>
        <b/>
        <sz val="10"/>
        <color theme="1"/>
        <rFont val="Arial"/>
        <family val="2"/>
      </rPr>
      <t xml:space="preserve">                                                                      Additional Tender Requirements</t>
    </r>
  </si>
  <si>
    <r>
      <rPr>
        <b/>
        <sz val="11"/>
        <color theme="1"/>
        <rFont val="Arial"/>
        <family val="2"/>
      </rPr>
      <t xml:space="preserve">SECTION  C </t>
    </r>
    <r>
      <rPr>
        <b/>
        <sz val="10"/>
        <color theme="1"/>
        <rFont val="Arial"/>
        <family val="2"/>
      </rPr>
      <t xml:space="preserve">                              Contract Quality Plan</t>
    </r>
  </si>
  <si>
    <r>
      <rPr>
        <b/>
        <sz val="11"/>
        <color theme="1"/>
        <rFont val="Arial"/>
        <family val="2"/>
      </rPr>
      <t xml:space="preserve">SECTION  D </t>
    </r>
    <r>
      <rPr>
        <b/>
        <sz val="10"/>
        <color theme="1"/>
        <rFont val="Arial"/>
        <family val="2"/>
      </rPr>
      <t xml:space="preserve">                            Quality Control Plan </t>
    </r>
  </si>
  <si>
    <r>
      <rPr>
        <b/>
        <sz val="11"/>
        <color theme="1"/>
        <rFont val="Arial"/>
        <family val="2"/>
      </rPr>
      <t>SECTION  E</t>
    </r>
    <r>
      <rPr>
        <b/>
        <sz val="10"/>
        <color theme="1"/>
        <rFont val="Arial"/>
        <family val="2"/>
      </rPr>
      <t xml:space="preserve">                           Miscellaneous Quality Requirements</t>
    </r>
  </si>
  <si>
    <r>
      <rPr>
        <b/>
        <sz val="11"/>
        <color theme="1"/>
        <rFont val="Arial"/>
        <family val="2"/>
      </rPr>
      <t>Total</t>
    </r>
    <r>
      <rPr>
        <b/>
        <sz val="12"/>
        <color theme="1"/>
        <rFont val="Arial"/>
        <family val="2"/>
      </rPr>
      <t xml:space="preserve"> </t>
    </r>
    <r>
      <rPr>
        <b/>
        <sz val="14"/>
        <color theme="1"/>
        <rFont val="Arial"/>
        <family val="2"/>
      </rPr>
      <t>100%</t>
    </r>
  </si>
  <si>
    <r>
      <t xml:space="preserve">Clause 3.2 </t>
    </r>
    <r>
      <rPr>
        <b/>
        <sz val="10"/>
        <color rgb="FF7030A0"/>
        <rFont val="Arial"/>
        <family val="2"/>
      </rPr>
      <t>Option 1</t>
    </r>
  </si>
  <si>
    <r>
      <t xml:space="preserve">Clause 3.2 </t>
    </r>
    <r>
      <rPr>
        <b/>
        <sz val="10"/>
        <color rgb="FF7030A0"/>
        <rFont val="Arial"/>
        <family val="2"/>
      </rPr>
      <t>Option 2</t>
    </r>
    <r>
      <rPr>
        <b/>
        <sz val="10"/>
        <color theme="1"/>
        <rFont val="Arial"/>
        <family val="2"/>
      </rPr>
      <t xml:space="preserve"> </t>
    </r>
  </si>
  <si>
    <t>Total for Section A</t>
  </si>
  <si>
    <t>logic for Section A</t>
  </si>
  <si>
    <t>Clause 3.2.1</t>
  </si>
  <si>
    <t>Total for Section B</t>
  </si>
  <si>
    <t>Clause 3.2.2</t>
  </si>
  <si>
    <t>Total for Section C</t>
  </si>
  <si>
    <t xml:space="preserve">Clause 3.2.2 </t>
  </si>
  <si>
    <t>Total for Section D</t>
  </si>
  <si>
    <t xml:space="preserve">Clause 3.2 </t>
  </si>
  <si>
    <t>Total for Section E</t>
  </si>
  <si>
    <t>Total score</t>
  </si>
  <si>
    <t>NB      Score only one of the options out of 2 options in Section A</t>
  </si>
  <si>
    <t xml:space="preserve">  Section B: Historic &amp; </t>
  </si>
  <si>
    <t>Section C: Contract Quality Plan</t>
  </si>
  <si>
    <t>See below for explanation of options</t>
  </si>
  <si>
    <t xml:space="preserve">       other information</t>
  </si>
  <si>
    <t>(CQP)</t>
  </si>
  <si>
    <t>Section D: Quality Contol Plan</t>
  </si>
  <si>
    <t>Option 1</t>
  </si>
  <si>
    <t>Supplier has a valid ISO 9001 certificate by an accredited body.</t>
  </si>
  <si>
    <t xml:space="preserve">         </t>
  </si>
  <si>
    <t>(QCP/ITP)</t>
  </si>
  <si>
    <t xml:space="preserve">Section E:   Miscellaneous Quality </t>
  </si>
  <si>
    <t>Option 2</t>
  </si>
  <si>
    <t>Supplier doesn't have ISO 9001 certificate but documented QMS compliant with ISO 9001.</t>
  </si>
  <si>
    <t>Requirements, (NDE, AIA etc)</t>
  </si>
  <si>
    <t>Unique Identifier</t>
  </si>
  <si>
    <t>To Print the report:</t>
  </si>
  <si>
    <t>Revision</t>
  </si>
  <si>
    <t>Effective Date</t>
  </si>
  <si>
    <t>Tender Nr.</t>
  </si>
  <si>
    <t xml:space="preserve">DISCIPLINE/AREA: </t>
  </si>
  <si>
    <t xml:space="preserve">DATE of Evaluation: </t>
  </si>
  <si>
    <t xml:space="preserve">Title: </t>
  </si>
  <si>
    <t>AUTHORIZED BY</t>
  </si>
  <si>
    <t>Signature</t>
  </si>
  <si>
    <t>Name</t>
  </si>
  <si>
    <t>Name:</t>
  </si>
  <si>
    <t>Pamela Dondashe</t>
  </si>
  <si>
    <t>Position</t>
  </si>
  <si>
    <t>Procurement Officer:</t>
  </si>
  <si>
    <t>Project manager:</t>
  </si>
  <si>
    <t>1. Introduction</t>
  </si>
  <si>
    <t xml:space="preserve">Quality Evaluations were performed on the tenders returnables received for the following scope of works/works information:  </t>
  </si>
  <si>
    <t>Scope:</t>
  </si>
  <si>
    <t>Evaluations were therefore performed on the tender submissions of the following Suppliers:</t>
  </si>
  <si>
    <t>2. Quality Scoring Criteria</t>
  </si>
  <si>
    <t>In the approved contract strategy, the following allocations were made in respect of evaluation of tender deliverables. The weightings allocated for the separate evaluations are as follows:</t>
  </si>
  <si>
    <t>The following evaluation criteria were establish during the contract strategy and applied during tender evaluation.</t>
  </si>
  <si>
    <t>Description</t>
  </si>
  <si>
    <t>Weight</t>
  </si>
  <si>
    <t>Section A:</t>
  </si>
  <si>
    <t>Quality Management System. (ISO 9001 or other QMS implimented)</t>
  </si>
  <si>
    <t>3.2.1.5</t>
  </si>
  <si>
    <t>Section B:</t>
  </si>
  <si>
    <t>3.2.1.4/6/7/9/10</t>
  </si>
  <si>
    <t>Section C:</t>
  </si>
  <si>
    <t>Section D:</t>
  </si>
  <si>
    <t>Section E:</t>
  </si>
  <si>
    <t>3.2.1.1 / 2/13</t>
  </si>
  <si>
    <t>The criteria used to evaluate the tenders regarding Quality are as per tables below.</t>
  </si>
  <si>
    <t>2.1  Evaluation scoring of individual  quality deliverables:</t>
  </si>
  <si>
    <r>
      <rPr>
        <sz val="12"/>
        <color theme="1"/>
        <rFont val="Arial"/>
        <family val="2"/>
      </rPr>
      <t>Deliverable</t>
    </r>
    <r>
      <rPr>
        <b/>
        <sz val="12"/>
        <color theme="1"/>
        <rFont val="Arial"/>
        <family val="2"/>
      </rPr>
      <t xml:space="preserve"> </t>
    </r>
    <r>
      <rPr>
        <sz val="12"/>
        <color theme="1"/>
        <rFont val="Arial"/>
        <family val="2"/>
      </rPr>
      <t>meets Employer's Quality Requirements .</t>
    </r>
  </si>
  <si>
    <r>
      <rPr>
        <sz val="12"/>
        <color theme="1"/>
        <rFont val="Arial"/>
        <family val="2"/>
      </rPr>
      <t>Deliverable</t>
    </r>
    <r>
      <rPr>
        <b/>
        <sz val="12"/>
        <color theme="1"/>
        <rFont val="Arial"/>
        <family val="2"/>
      </rPr>
      <t xml:space="preserve"> </t>
    </r>
    <r>
      <rPr>
        <sz val="12"/>
        <color theme="1"/>
        <rFont val="Arial"/>
        <family val="2"/>
      </rPr>
      <t>meets Employer's Quality Requirements with some qualifications.</t>
    </r>
  </si>
  <si>
    <t xml:space="preserve">Deliverable doesn't meets Employer's Quality Requirements </t>
  </si>
  <si>
    <t>Rating</t>
  </si>
  <si>
    <t>81% -100%</t>
  </si>
  <si>
    <t>Totally deficient/non responsive</t>
  </si>
  <si>
    <t>3. Summary of Evaluation Results:</t>
  </si>
  <si>
    <t>The following results are not presented in rank order;</t>
  </si>
  <si>
    <t>Name of Tenderer</t>
  </si>
  <si>
    <t>Section  Quality Criteria</t>
  </si>
  <si>
    <t>Total Weighted % Score</t>
  </si>
  <si>
    <t>Section A</t>
  </si>
  <si>
    <t>Section B</t>
  </si>
  <si>
    <t>Section C</t>
  </si>
  <si>
    <t>Section D</t>
  </si>
  <si>
    <t>Section E</t>
  </si>
  <si>
    <t>Criteria weights</t>
  </si>
  <si>
    <t>Criteria description</t>
  </si>
  <si>
    <t>QMS Requirements</t>
  </si>
  <si>
    <t>Contract Quality plan</t>
  </si>
  <si>
    <t>Quality Control plan</t>
  </si>
  <si>
    <t>Customised Requirements</t>
  </si>
  <si>
    <r>
      <t>4.</t>
    </r>
    <r>
      <rPr>
        <b/>
        <sz val="7"/>
        <color theme="1"/>
        <rFont val="Times New Roman"/>
        <family val="1"/>
      </rPr>
      <t>  </t>
    </r>
    <r>
      <rPr>
        <b/>
        <sz val="14"/>
        <color theme="1"/>
        <rFont val="Arial"/>
        <family val="2"/>
      </rPr>
      <t>Summary of evaluation findings:</t>
    </r>
  </si>
  <si>
    <t>Section A: Quality Management system</t>
  </si>
  <si>
    <t xml:space="preserve">A provisional CQP for the project. The CQP provide a comprehensive strategy to demonstrate how consistency of design and philosophies across all the units during the overall project implementation will be ensured. Clearly identify roles, responsibilities and expectations throughout the project and the tenderer to demonstrate correct allocation of experienced resources throughout the project period. </t>
  </si>
  <si>
    <t>Section D: Quality Control Plan</t>
  </si>
  <si>
    <t>____________________________________</t>
  </si>
  <si>
    <t>Position:</t>
  </si>
  <si>
    <t>QUALITY REQUIREMENTS</t>
  </si>
  <si>
    <t>Apply (Yes=1)</t>
  </si>
  <si>
    <t>Sub-Section A Score Option 1</t>
  </si>
  <si>
    <t>Sub-Section A Score Option 2</t>
  </si>
  <si>
    <t>Weights</t>
  </si>
  <si>
    <t>NB!!!!    draft QCP/ITP (jobcards)  haves important QC deliverables</t>
  </si>
  <si>
    <t>Deliverables to be evaluated indicator = 1</t>
  </si>
  <si>
    <t>OR</t>
  </si>
  <si>
    <t>NB!!!!    draft Contract/Project Quality Plan has important QA deliverables</t>
  </si>
  <si>
    <t>A.3 Certification  Authority is has Recognized International Accreditation.</t>
  </si>
  <si>
    <t>(Select only one box or you will see "Error" in colum B)</t>
  </si>
  <si>
    <t>QMS Evidence Requirements</t>
  </si>
  <si>
    <t>SECTIONS</t>
  </si>
  <si>
    <t>A</t>
  </si>
  <si>
    <t>B</t>
  </si>
  <si>
    <t>C</t>
  </si>
  <si>
    <t>D</t>
  </si>
  <si>
    <t>E</t>
  </si>
  <si>
    <t>New weights</t>
  </si>
  <si>
    <t>Do you need to change the weights of any of the sections</t>
  </si>
  <si>
    <t>Standard weights</t>
  </si>
  <si>
    <t>Revised weights</t>
  </si>
  <si>
    <t>Do you need to change any scoring indicators</t>
  </si>
  <si>
    <t>Deliverables to be submitted = 1</t>
  </si>
  <si>
    <r>
      <t xml:space="preserve">Select 0 to use normal weights. </t>
    </r>
    <r>
      <rPr>
        <b/>
        <u/>
        <sz val="12"/>
        <color rgb="FF0070C0"/>
        <rFont val="Calibri"/>
        <family val="2"/>
        <scheme val="minor"/>
      </rPr>
      <t>Select 1 to modify section weights</t>
    </r>
    <r>
      <rPr>
        <b/>
        <sz val="12"/>
        <color rgb="FF0070C0"/>
        <rFont val="Calibri"/>
        <family val="2"/>
        <scheme val="minor"/>
      </rPr>
      <t>:</t>
    </r>
  </si>
  <si>
    <t>then you need to select 0 to the relevant boxes below that is not relevant</t>
  </si>
  <si>
    <t xml:space="preserve">Important </t>
  </si>
  <si>
    <t>Please ensure that you can explain to auditors why you excluded any of the indicators</t>
  </si>
  <si>
    <r>
      <t xml:space="preserve">Select 0 to use applicable indicatiors. </t>
    </r>
    <r>
      <rPr>
        <b/>
        <u/>
        <sz val="12"/>
        <color theme="9" tint="-0.249977111117893"/>
        <rFont val="Calibri"/>
        <family val="2"/>
        <scheme val="minor"/>
      </rPr>
      <t>Select 1 to modify scoring indicators</t>
    </r>
    <r>
      <rPr>
        <b/>
        <sz val="12"/>
        <color theme="9" tint="-0.249977111117893"/>
        <rFont val="Calibri"/>
        <family val="2"/>
        <scheme val="minor"/>
      </rPr>
      <t>:</t>
    </r>
  </si>
  <si>
    <t>If you have selected 1 to change scoring indicators,</t>
  </si>
  <si>
    <t xml:space="preserve">(Option 1)      Valid certification of Quality Management System by an ISO accredited body </t>
  </si>
  <si>
    <t>EVALUATION REPORT COMPILED BY</t>
  </si>
  <si>
    <t xml:space="preserve">Supplier Quality Assurance </t>
  </si>
  <si>
    <t>Procurement Quality Assurance:                 List of tender deliverables</t>
  </si>
  <si>
    <t xml:space="preserve">A.3 Certification  Authority has Recognized International Accreditation </t>
  </si>
  <si>
    <t>The following are the standard weightings per Section that would apply unless  altered ==&gt;</t>
  </si>
  <si>
    <t>240-51544462 clauses</t>
  </si>
  <si>
    <t>Total weight score(%)</t>
  </si>
  <si>
    <t>Pro-rata score(%)</t>
  </si>
  <si>
    <t>SECTION B :           Evidence of QMS in operation (Tender Quality Requirements -Ref QM-58 or 240-51544462)</t>
  </si>
  <si>
    <t>(Option 2) Objective evidence of documented QMS that is not certified but complies with ISO9001</t>
  </si>
  <si>
    <t>SECTION B :    Evidence of QMS in operation (Tender Quality Requirements -Ref QM-58 or 240-51544462)</t>
  </si>
  <si>
    <t>E.2 Preliminary manufacturing/installation schedule includes quality events</t>
  </si>
  <si>
    <t>A provisional QCP for the project. The QCP provide a comprehensive Quality control process, to ensure world-class engineering practice will be achieved during the implementation of the project, by others to be overseen by the tenderer as well as any subcontractors forming part of the project. Methodologies must be provided to demonstrate how installation practices will be managed and  carried out to ensure compliance to the details designs and the Employer’s requirements.</t>
  </si>
  <si>
    <t>Section E: User defined &amp; addional Quality requirements</t>
  </si>
  <si>
    <t>E.9</t>
  </si>
  <si>
    <t>E.10</t>
  </si>
  <si>
    <t>7.1.3</t>
  </si>
  <si>
    <t>7.1.5, 7.1.6, 7.1.29, 7.1.30, 7.1.31</t>
  </si>
  <si>
    <t>7.1.3 c), 7.4.3</t>
  </si>
  <si>
    <t>7.4.5, 7.5.2</t>
  </si>
  <si>
    <t>7.1, 7.2, 7.3, 7.4, 7.5</t>
  </si>
  <si>
    <t>QM58 References</t>
  </si>
  <si>
    <t>Supplier 1</t>
  </si>
  <si>
    <t>Supplier 2</t>
  </si>
  <si>
    <t>Supplier 3</t>
  </si>
  <si>
    <t>Supplier 4</t>
  </si>
  <si>
    <t>Supplier 5</t>
  </si>
  <si>
    <t>Supplier 6</t>
  </si>
  <si>
    <t>Supplier 7</t>
  </si>
  <si>
    <t>Supplier 8</t>
  </si>
  <si>
    <t>Supplier 9</t>
  </si>
  <si>
    <t>Supplier 10</t>
  </si>
  <si>
    <r>
      <t xml:space="preserve">Please print only area from B1 to L198 or use </t>
    </r>
    <r>
      <rPr>
        <b/>
        <sz val="12"/>
        <color rgb="FF0070C0"/>
        <rFont val="Calibri"/>
        <family val="2"/>
        <scheme val="minor"/>
      </rPr>
      <t>Print_Area</t>
    </r>
    <r>
      <rPr>
        <b/>
        <sz val="12"/>
        <color theme="1"/>
        <rFont val="Calibri"/>
        <family val="2"/>
        <scheme val="minor"/>
      </rPr>
      <t xml:space="preserve">.
 To select the </t>
    </r>
    <r>
      <rPr>
        <b/>
        <sz val="12"/>
        <color rgb="FF0070C0"/>
        <rFont val="Calibri"/>
        <family val="2"/>
        <scheme val="minor"/>
      </rPr>
      <t>print_area</t>
    </r>
    <r>
      <rPr>
        <b/>
        <sz val="12"/>
        <color theme="1"/>
        <rFont val="Calibri"/>
        <family val="2"/>
        <scheme val="minor"/>
      </rPr>
      <t>, you click on little black down arrow in the white box above cell address A1</t>
    </r>
  </si>
  <si>
    <t>3.5.1.2</t>
  </si>
  <si>
    <t>3.2.1.8/11/12/14 &amp; 3.2.2</t>
  </si>
  <si>
    <t>Extensive list of similar projects</t>
  </si>
  <si>
    <t>Evaluation Report on Quality deliverables in tender  submissions for Objective Criteria based on PPPFA</t>
  </si>
  <si>
    <t>This report contains the results of these evaluations and is to be submitted to the User/Project Manager as one of the required disciplines for evaluation of OBJECTIVE CRITERIA.</t>
  </si>
  <si>
    <t>B.1 Copy of appointment letter &amp; CV/ resume of a Quality Representative for the project</t>
  </si>
  <si>
    <t>B.3 Copy of procedure for control of suppliers &amp; subcontractors</t>
  </si>
  <si>
    <t>B.6 Copy of Customer satisfaction surveys</t>
  </si>
  <si>
    <r>
      <t xml:space="preserve">Proposed project/contract quality plan (ISO 10005 guidelines) </t>
    </r>
    <r>
      <rPr>
        <b/>
        <sz val="12"/>
        <color theme="1"/>
        <rFont val="Arial"/>
        <family val="2"/>
      </rPr>
      <t/>
    </r>
  </si>
  <si>
    <t>Contract Quality Plan as per Scope of Works (Ref ISO 10005)</t>
  </si>
  <si>
    <t>Supplier Quality Management</t>
  </si>
  <si>
    <t>3.2.2</t>
  </si>
  <si>
    <t>3.2.1</t>
  </si>
  <si>
    <t>3.1, 4, 6.4 and 6.5</t>
  </si>
  <si>
    <t>3 and 4</t>
  </si>
  <si>
    <t>REVIEWED BY</t>
  </si>
  <si>
    <t>50% - 80%</t>
  </si>
  <si>
    <t>Category 1</t>
  </si>
  <si>
    <t>Category 2</t>
  </si>
  <si>
    <t>Category 3</t>
  </si>
  <si>
    <t>Category 4</t>
  </si>
  <si>
    <t>B.7 Copy of a Quality Plan (incl ITP's) on previous project &lt; 2yrs</t>
  </si>
  <si>
    <t>B.8 Historical Information (list) of similar work performed &lt; 2yrs</t>
  </si>
  <si>
    <r>
      <t xml:space="preserve">B.4 Copy of an </t>
    </r>
    <r>
      <rPr>
        <b/>
        <sz val="12"/>
        <color theme="1"/>
        <rFont val="Calibri"/>
        <family val="2"/>
        <scheme val="minor"/>
      </rPr>
      <t>internal</t>
    </r>
    <r>
      <rPr>
        <sz val="12"/>
        <color theme="1"/>
        <rFont val="Calibri"/>
        <family val="2"/>
        <scheme val="minor"/>
      </rPr>
      <t xml:space="preserve"> management system audit report (with NCR, corrective &amp; preventive report)</t>
    </r>
  </si>
  <si>
    <r>
      <t xml:space="preserve">B.5 Copy of an </t>
    </r>
    <r>
      <rPr>
        <b/>
        <sz val="12"/>
        <color theme="1"/>
        <rFont val="Calibri"/>
        <family val="2"/>
        <scheme val="minor"/>
      </rPr>
      <t>external</t>
    </r>
    <r>
      <rPr>
        <sz val="12"/>
        <color theme="1"/>
        <rFont val="Calibri"/>
        <family val="2"/>
        <scheme val="minor"/>
      </rPr>
      <t xml:space="preserve"> management system audit report (with NCR, corrective &amp; preventive report)</t>
    </r>
  </si>
  <si>
    <t>E.1 Form A is completed and signed.</t>
  </si>
  <si>
    <t>A.3</t>
  </si>
  <si>
    <t>A.4</t>
  </si>
  <si>
    <t>A.5</t>
  </si>
  <si>
    <t>(Option 2)    Evidence of QMS in operation (Tender Quality Requirements -Ref QM-58 or 240-51544462)</t>
  </si>
  <si>
    <r>
      <t>5. Clarification Items list  (</t>
    </r>
    <r>
      <rPr>
        <sz val="14"/>
        <color theme="1"/>
        <rFont val="Times New Roman"/>
        <family val="1"/>
      </rPr>
      <t>List  clarifications requested and response of suppliers</t>
    </r>
    <r>
      <rPr>
        <b/>
        <sz val="14"/>
        <color theme="1"/>
        <rFont val="Times New Roman"/>
        <family val="1"/>
      </rPr>
      <t>)</t>
    </r>
  </si>
  <si>
    <t>TYPES OF CATEGORY</t>
  </si>
  <si>
    <t xml:space="preserve">Type 1 in the block to select the applicable  type of Category </t>
  </si>
  <si>
    <t>Additional Specification</t>
  </si>
  <si>
    <t xml:space="preserve">A.1 Quality Manual /or Quality Method statement </t>
  </si>
  <si>
    <t>A.2  Copy of Quality Policy signed by top management.</t>
  </si>
  <si>
    <t>A.3 Procedure for Control of Documents</t>
  </si>
  <si>
    <t>A.4 Procedure for Control of Records</t>
  </si>
  <si>
    <t>A.5 Internal Audits Procedure</t>
  </si>
  <si>
    <t xml:space="preserve">A.7 Corrective Action Procedure </t>
  </si>
  <si>
    <t>A.6 Procedures for Control of Nonconforming product or services</t>
  </si>
  <si>
    <t>A.8 Preventive Action Procedure.</t>
  </si>
  <si>
    <t>Tender Quality Requirements -Ref QM-58 or 240-51544462</t>
  </si>
  <si>
    <t>Supplier Quality Management:         
Tender Evaluation Report</t>
  </si>
  <si>
    <t>240-12248652</t>
  </si>
  <si>
    <r>
      <t>Supplier meets Employer's Quality Requirements: No errors, risks, weaknesses or omissions.</t>
    </r>
    <r>
      <rPr>
        <b/>
        <sz val="12"/>
        <color theme="1"/>
        <rFont val="Arial"/>
        <family val="2"/>
      </rPr>
      <t xml:space="preserve"> Fully Compliant </t>
    </r>
  </si>
  <si>
    <r>
      <t xml:space="preserve">Supplier meets Employer's Quality Requirements with qualifications (Some qualifications required from tenderer to eliminate the errors, risks, weaknesses or omissions. </t>
    </r>
    <r>
      <rPr>
        <b/>
        <sz val="12"/>
        <color theme="1"/>
        <rFont val="Arial"/>
        <family val="2"/>
      </rPr>
      <t xml:space="preserve">Partially Compliant </t>
    </r>
  </si>
  <si>
    <t>6.  Conclusion:</t>
  </si>
  <si>
    <t>Manager: SQM</t>
  </si>
  <si>
    <t>Summary of Evaluation Results</t>
  </si>
  <si>
    <t>Please list your Summary of Evaluation Results</t>
  </si>
  <si>
    <t>Clarifications requests are to clarify information not submitted and tenderer (s) should be offered an opportunity to submit deliverables that haven't been submitted. Improper conduct in clarifications may make the tender non-responsive.</t>
  </si>
  <si>
    <t>DOCUMENT TYPE:</t>
  </si>
  <si>
    <t xml:space="preserve">SECTION A : Quality Management System Requirements ISO 9001 </t>
  </si>
  <si>
    <t>SECTION A : Quality Management System Requirements ISO 9001</t>
  </si>
  <si>
    <t>SECTION D       : Quality Control Plan Requirements (Ref QM-58 or 240-109253302 ITP)</t>
  </si>
  <si>
    <t>QCP /Checklist/ ITP (Quality Control Plans) as per Scope of Works (Ref ISO 10005 &amp; QM 58)</t>
  </si>
  <si>
    <t>Report Revision</t>
  </si>
  <si>
    <t>Rev 1 for 1st Desktop Evaluation</t>
  </si>
  <si>
    <t>Rev 2 for 2nd Desktop Evaluation (Clarifications)</t>
  </si>
  <si>
    <t>SECTION   E  : User defined additional Requirements &amp; miscellaneous (Ref QM-58)</t>
  </si>
  <si>
    <t xml:space="preserve">SECTION C :               Contract Quality Plan Requirements (Ref QM-58 and 240-109253698 CQP). </t>
  </si>
  <si>
    <t>Clarification Items list  (List  clarifications requested and response of suppliers)</t>
  </si>
  <si>
    <t>Date</t>
  </si>
  <si>
    <t>Senior Advisor: Supplier Quality Management</t>
  </si>
  <si>
    <t>Supplier Name</t>
  </si>
  <si>
    <t>Evaluator's Name</t>
  </si>
  <si>
    <t>Evaluation Date</t>
  </si>
  <si>
    <r>
      <t>Clarification Items list from 1</t>
    </r>
    <r>
      <rPr>
        <vertAlign val="superscript"/>
        <sz val="11"/>
        <color theme="1"/>
        <rFont val="Calibri"/>
        <family val="2"/>
        <scheme val="minor"/>
      </rPr>
      <t>st</t>
    </r>
    <r>
      <rPr>
        <sz val="11"/>
        <color theme="1"/>
        <rFont val="Calibri"/>
        <family val="2"/>
        <scheme val="minor"/>
      </rPr>
      <t xml:space="preserve"> Evaluation</t>
    </r>
  </si>
  <si>
    <t>Supplier Quality Management, Tender Evaluation, Section A</t>
  </si>
  <si>
    <t>A.3 Quality Objectives Approved by top management.</t>
  </si>
  <si>
    <t>A.5 Control of documented information</t>
  </si>
  <si>
    <t>A.4 Records required by ISO 9001 standard (List of Records)</t>
  </si>
  <si>
    <t>A.2 Quality Policy Approved by top management.</t>
  </si>
  <si>
    <t>A.6 Documented information for Control of nonconforming outputs</t>
  </si>
  <si>
    <t xml:space="preserve">A.7 Documented information for Nonconformity and Corrective action </t>
  </si>
  <si>
    <t xml:space="preserve">A.8 Documented information for Internal audit </t>
  </si>
  <si>
    <t>B.1 Documented information for defined roles, responsibilities and authorities</t>
  </si>
  <si>
    <t>B.2 Documented information for Control of Externally Provided Processes, Products and Services</t>
  </si>
  <si>
    <t>B.3 Latest copy of an internal management system audit report (with Nonconformity, Correction and/ or Corrective Action Reports)</t>
  </si>
  <si>
    <t>B.4 Latest copy of an external management system audit report (with Nonconformity, Correction and/ or Corrective Action Reports)</t>
  </si>
  <si>
    <t>Section B: Result Percentage = Score obtained over Maximum Score allocated X 100 % X Weight</t>
  </si>
  <si>
    <r>
      <rPr>
        <b/>
        <sz val="11"/>
        <color rgb="FF0000FF"/>
        <rFont val="Calibri"/>
        <family val="2"/>
        <scheme val="minor"/>
      </rPr>
      <t>(Option 1)</t>
    </r>
    <r>
      <rPr>
        <b/>
        <sz val="11"/>
        <color theme="1"/>
        <rFont val="Calibri"/>
        <family val="2"/>
        <scheme val="minor"/>
      </rPr>
      <t xml:space="preserve">      Valid certification of Quality Management System by an ISO accredited body as per the scope of works</t>
    </r>
  </si>
  <si>
    <r>
      <rPr>
        <b/>
        <sz val="16"/>
        <color rgb="FF0000FF"/>
        <rFont val="Calibri"/>
        <family val="2"/>
        <scheme val="minor"/>
      </rPr>
      <t xml:space="preserve">Supplier Quality Management, Tender Evaluation, </t>
    </r>
    <r>
      <rPr>
        <b/>
        <sz val="16"/>
        <color theme="1"/>
        <rFont val="Calibri"/>
        <family val="2"/>
        <scheme val="minor"/>
      </rPr>
      <t>Section B</t>
    </r>
  </si>
  <si>
    <t>Supplier Quality Management, Tender Evaluation, Section C</t>
  </si>
  <si>
    <t>Supplier Quality Management, Tender Evaluation, Section D</t>
  </si>
  <si>
    <t>Supplier Quality Management, Tender Evaluation, Section E</t>
  </si>
  <si>
    <t xml:space="preserve">SECTION C: Contract Quality Plan Requirements (Ref QM-58 and 240-109253698 CQP). </t>
  </si>
  <si>
    <t>Section C: Result Percentage = Score obtained over Maximum Score allocated X 100 % X Weight</t>
  </si>
  <si>
    <t>E.2 Add other requirements (if applicable) as per the scope of work and/ or specification</t>
  </si>
  <si>
    <t>Section E: Result Percentage = Score obtained over Maximum Score allocated X 100 % X Weight</t>
  </si>
  <si>
    <t>Draft Contract Quality Plan specific to the scope of work as described in the tender documents (Ref ISO 10005)</t>
  </si>
  <si>
    <t>SECTION D : Quality Control Plan Requirements (Ref QM-58 or 240-109253302 ITP)</t>
  </si>
  <si>
    <t>QCP/ITP (jobcards)  haves important QC deliverables</t>
  </si>
  <si>
    <t>NB! Example of an Inspection and Test Plan (ITP) or Quality Control Plan (QCP) on similar and/ or previous work done</t>
  </si>
  <si>
    <t>NB!   Draft Contract/Project Quality Plan has important QA deliverables</t>
  </si>
  <si>
    <t>A.1 QMS Manual or a document that defines and describes the QMS and its scope or Quality Method statement.</t>
  </si>
  <si>
    <t>Form A, Implemented Quality Management System, Internal management system audit report (with Nonconformity, Correction and/ or Corrective Action Reports), Draft CQP and IPT  as per Scope of Works (Ref ISO 10005),  information for defined roles, responsibilities and authorities.</t>
  </si>
  <si>
    <t>Form A,  ISO certificate, Internal and External management system audit report (with Nonconformity, Correction and/ or Corrective Action Reports), Draft CQP and IPT as per Scope of Works (Ref ISO 10005),   information for defined roles, responsibilities and authorities.</t>
  </si>
  <si>
    <t>Form A,  Method Statement based on Scope of Work, information for defined roles, responsibilities and authorities, Quality Objectives and Quality Policy</t>
  </si>
  <si>
    <r>
      <t xml:space="preserve">A.1 QMS Manual </t>
    </r>
    <r>
      <rPr>
        <b/>
        <sz val="12"/>
        <rFont val="Calibri"/>
        <family val="2"/>
        <scheme val="minor"/>
      </rPr>
      <t>or</t>
    </r>
    <r>
      <rPr>
        <sz val="12"/>
        <rFont val="Calibri"/>
        <family val="2"/>
        <scheme val="minor"/>
      </rPr>
      <t xml:space="preserve"> a document that defines and describes the QMS and its scope </t>
    </r>
    <r>
      <rPr>
        <b/>
        <sz val="12"/>
        <rFont val="Calibri"/>
        <family val="2"/>
        <scheme val="minor"/>
      </rPr>
      <t>or</t>
    </r>
    <r>
      <rPr>
        <sz val="12"/>
        <rFont val="Calibri"/>
        <family val="2"/>
        <scheme val="minor"/>
      </rPr>
      <t xml:space="preserve"> Quality Method statement based on scope.</t>
    </r>
  </si>
  <si>
    <t>Supplier Quality Management, Tender Evaluation, Section B</t>
  </si>
  <si>
    <t>SECTION E: User defined additional Requirements &amp; miscellaneous (Ref QM-58 )</t>
  </si>
  <si>
    <t>Customer specific requirements &amp; other standards and required can be listed and evaluated in this section</t>
  </si>
  <si>
    <t>Roles, responsibilities and authorities of the quality function/department, resources or Latest organisational structure to show how the quality department leader reports to within the tenderer’s organisation. Control of Externally Provided Processes, Products and Services (A copy of process/procedure regarding the assessment, selection, management and auditing of suppliers and subcontractors). Any other recent assesment report/certificate on the QMS by Eskom or other recognized authority?</t>
  </si>
  <si>
    <t>Section B: Additional Quality requirements (structure, suppliers, audits)</t>
  </si>
  <si>
    <t>ISO 9001:2015 Certificate or credible proof of ISO 9001:2015 compliant Quality Management System including a signed  Quality Policy by MD/CEO.  If not ISO 9001 certified,  a specimen of the Quality Manual or a document that defines and describes the QMS and its scope or Quality Method statement based on the scope of this tender.  Control of documented information a) nonconforming outputs b) nonconformity and Corrective action and c) Internal audit.</t>
  </si>
  <si>
    <t>3</t>
  </si>
  <si>
    <t>18/06/2019</t>
  </si>
  <si>
    <t>Clarification Items list from 2nd Evaluation</t>
  </si>
  <si>
    <r>
      <t>For 2</t>
    </r>
    <r>
      <rPr>
        <b/>
        <vertAlign val="superscript"/>
        <sz val="11"/>
        <color theme="1"/>
        <rFont val="Calibri"/>
        <family val="2"/>
        <scheme val="minor"/>
      </rPr>
      <t>nd</t>
    </r>
    <r>
      <rPr>
        <b/>
        <sz val="11"/>
        <color theme="1"/>
        <rFont val="Calibri"/>
        <family val="2"/>
        <scheme val="minor"/>
      </rPr>
      <t xml:space="preserve">  evaluation, Please indicate if Supplier has submitted all outstanding documents and or list the outstanding documents.</t>
    </r>
  </si>
  <si>
    <t>Quality Scorecard
Rev 6</t>
  </si>
  <si>
    <t>Effective Date 01/08/2019</t>
  </si>
  <si>
    <t>240-105658000</t>
  </si>
  <si>
    <r>
      <rPr>
        <b/>
        <sz val="11"/>
        <color rgb="FF0000FF"/>
        <rFont val="Calibri"/>
        <family val="2"/>
        <scheme val="minor"/>
      </rPr>
      <t>(Option 2)</t>
    </r>
    <r>
      <rPr>
        <b/>
        <sz val="11"/>
        <color theme="1"/>
        <rFont val="Calibri"/>
        <family val="2"/>
        <scheme val="minor"/>
      </rPr>
      <t xml:space="preserve">    Evidence of QMS in operation (Tender Quality Requirements: Ref 240-105658000)</t>
    </r>
  </si>
  <si>
    <t>SECTION B: Evidence of QMS in operation (Tender Quality Requirements: Ref 240-105658000)</t>
  </si>
  <si>
    <t xml:space="preserve">SECTION C: Contract Quality Plan Requirements (Ref 240-109253698 CQP). </t>
  </si>
  <si>
    <t>SECTION D : Quality Control Plan Requirements (Ref 240-105658000 or 240-109253302 ITP)</t>
  </si>
  <si>
    <t>QCP /Checklist/ ITP (Quality Control Plans) as per Scope of Works (Ref ISO 10005 &amp; 240-105658000)</t>
  </si>
  <si>
    <t>SECTION E: User defined additional Requirements &amp; miscellaneous (Ref 240-105658000 )</t>
  </si>
  <si>
    <t>6</t>
  </si>
  <si>
    <t>Contractual Requirements Evaluations</t>
  </si>
  <si>
    <t>Evaluation Report of Quality deliverables on tender submissions.</t>
  </si>
  <si>
    <t xml:space="preserve"> 240-105658000 Quality assessment criteria</t>
  </si>
  <si>
    <t>SECTION A
Quality Management System Requirements ISO 9001:2008 (Ref 240-105658000 or 240-51544462)</t>
  </si>
  <si>
    <t>SECTION A
Quality Management System Requirements ISO 9001 2008 (Ref 240-105658000 or 240-51544462)</t>
  </si>
  <si>
    <t>SECTION B
Evidence of QMS in operation (Tender Quality Requirements -Ref 240-105658000 or 240-51544462)</t>
  </si>
  <si>
    <t xml:space="preserve">SECTION C
Contract Quality Plan Requirements (Ref 240-105658000 and 240-109253698). </t>
  </si>
  <si>
    <t>SECTION D
Quality Control Plan Requirements (Ref 240-105658000 Annexure I or 240-51544462)</t>
  </si>
  <si>
    <t>SECTION E
User defined additional Requirements &amp; miscellaneous (Ref 240-105658000)
Customer specific requirements &amp; other standards and required can be listed and evaluated here</t>
  </si>
  <si>
    <t>240-105658000 References</t>
  </si>
  <si>
    <t>Draft Quality Control plan (QCP) as per  and ISO 10005</t>
  </si>
  <si>
    <t>Customized requirements. 240-105658000  Form A, and other requirements as per Scope of work</t>
  </si>
  <si>
    <t>Evidence of QMS in operation: NCR's, CA , defined roles, responsibilities &amp; authorities and Control of Externally Provided Processes, Products and Services</t>
  </si>
  <si>
    <t>2.2  Evaluation scoring for the selected quality criteria.</t>
  </si>
  <si>
    <t xml:space="preserve">The evaluation of Quality Requirements has NO individual threshold, since it forms part of the Contractual Requirements. The outcomes of this evaluation will not influence the ranking.
</t>
  </si>
  <si>
    <t xml:space="preserve">Allocation allocation for Quality </t>
  </si>
  <si>
    <r>
      <t>Signed enquiry/contract/order quality requirements form (</t>
    </r>
    <r>
      <rPr>
        <sz val="14"/>
        <color rgb="FFFF0000"/>
        <rFont val="Times New Roman"/>
        <family val="1"/>
      </rPr>
      <t xml:space="preserve">240-105658000 </t>
    </r>
    <r>
      <rPr>
        <sz val="14"/>
        <color theme="1"/>
        <rFont val="Times New Roman"/>
        <family val="1"/>
      </rPr>
      <t xml:space="preserve"> Form A). Any other quality requirements such as transportation and shipping or storage and preservation, quality management accreditations  that are specically required, such as AIA, NDE, PSIRA , CIDB or RBI auditor certification etc. Provide a list of standards that exceeds the standards referenced in the Works Information to which the works provided by the Tenderer, adheres to. </t>
    </r>
  </si>
  <si>
    <r>
      <rPr>
        <sz val="14"/>
        <color rgb="FFFF0000"/>
        <rFont val="Times New Roman"/>
        <family val="1"/>
      </rPr>
      <t>Quality forms part of the Contractual Requirements that suppliers have to meet.</t>
    </r>
    <r>
      <rPr>
        <sz val="14"/>
        <color theme="1"/>
        <rFont val="Times New Roman"/>
        <family val="1"/>
      </rPr>
      <t xml:space="preserve"> From a Quality perspective: The suppliers to be considered for further negotiations (if applicable), and contract award, are the suppliers that meet the Quality requirements for Objective criteria. However, further clarifications must be offered to all suppliers to resubmit any outstanding documentation to improve on the results before contract award. Also if required an on-site assessment for the suppliers can be performed by Eskom Quality department, to established whether the submitted documentation/ requirements are the true reflection of the QMS on site.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</si>
</sst>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F800]dddd\,\ mmmm\ dd\,\ yyyy"/>
    <numFmt numFmtId="165" formatCode="0.0%"/>
    <numFmt numFmtId="166" formatCode="[$-1C09]dd\ mmmm\ yyyy;@"/>
  </numFmts>
  <fonts count="80" x14ac:knownFonts="1">
    <font>
      <sz val="11"/>
      <color theme="1"/>
      <name val="Calibri"/>
      <family val="2"/>
      <scheme val="minor"/>
    </font>
    <font>
      <sz val="11"/>
      <color theme="1"/>
      <name val="Calibri"/>
      <family val="2"/>
      <scheme val="minor"/>
    </font>
    <font>
      <b/>
      <sz val="11"/>
      <color theme="1"/>
      <name val="Calibri"/>
      <family val="2"/>
      <scheme val="minor"/>
    </font>
    <font>
      <b/>
      <sz val="18"/>
      <color theme="1"/>
      <name val="Arial"/>
      <family val="2"/>
    </font>
    <font>
      <b/>
      <sz val="18"/>
      <color theme="1"/>
      <name val="Calibri"/>
      <family val="2"/>
      <scheme val="minor"/>
    </font>
    <font>
      <b/>
      <sz val="14"/>
      <color theme="1"/>
      <name val="Arial"/>
      <family val="2"/>
    </font>
    <font>
      <b/>
      <sz val="12"/>
      <color theme="1"/>
      <name val="Arial"/>
      <family val="2"/>
    </font>
    <font>
      <b/>
      <sz val="14"/>
      <color theme="1"/>
      <name val="Calibri"/>
      <family val="2"/>
      <scheme val="minor"/>
    </font>
    <font>
      <sz val="16"/>
      <color theme="1"/>
      <name val="Calibri"/>
      <family val="2"/>
      <scheme val="minor"/>
    </font>
    <font>
      <b/>
      <sz val="12"/>
      <color theme="1"/>
      <name val="Calibri"/>
      <family val="2"/>
      <scheme val="minor"/>
    </font>
    <font>
      <sz val="12"/>
      <color theme="1"/>
      <name val="Calibri"/>
      <family val="2"/>
      <scheme val="minor"/>
    </font>
    <font>
      <b/>
      <sz val="16"/>
      <color theme="1"/>
      <name val="Calibri"/>
      <family val="2"/>
      <scheme val="minor"/>
    </font>
    <font>
      <b/>
      <sz val="11"/>
      <color rgb="FF002060"/>
      <name val="Calibri"/>
      <family val="2"/>
      <scheme val="minor"/>
    </font>
    <font>
      <sz val="11"/>
      <color rgb="FF002060"/>
      <name val="Calibri"/>
      <family val="2"/>
      <scheme val="minor"/>
    </font>
    <font>
      <sz val="11"/>
      <name val="Calibri"/>
      <family val="2"/>
      <scheme val="minor"/>
    </font>
    <font>
      <b/>
      <u/>
      <sz val="14"/>
      <color theme="1"/>
      <name val="Calibri"/>
      <family val="2"/>
      <scheme val="minor"/>
    </font>
    <font>
      <sz val="14"/>
      <color theme="1"/>
      <name val="Calibri"/>
      <family val="2"/>
      <scheme val="minor"/>
    </font>
    <font>
      <i/>
      <sz val="14"/>
      <color theme="1"/>
      <name val="Calibri"/>
      <family val="2"/>
      <scheme val="minor"/>
    </font>
    <font>
      <b/>
      <sz val="11"/>
      <name val="Calibri"/>
      <family val="2"/>
      <scheme val="minor"/>
    </font>
    <font>
      <b/>
      <sz val="14"/>
      <name val="Calibri"/>
      <family val="2"/>
      <scheme val="minor"/>
    </font>
    <font>
      <b/>
      <u/>
      <sz val="11"/>
      <color theme="1"/>
      <name val="Calibri"/>
      <family val="2"/>
      <scheme val="minor"/>
    </font>
    <font>
      <b/>
      <sz val="11"/>
      <color rgb="FFFF0000"/>
      <name val="Calibri"/>
      <family val="2"/>
      <scheme val="minor"/>
    </font>
    <font>
      <b/>
      <sz val="12"/>
      <color rgb="FFC00000"/>
      <name val="Calibri"/>
      <family val="2"/>
      <scheme val="minor"/>
    </font>
    <font>
      <sz val="12"/>
      <color rgb="FFC00000"/>
      <name val="Calibri"/>
      <family val="2"/>
      <scheme val="minor"/>
    </font>
    <font>
      <b/>
      <sz val="11"/>
      <color rgb="FFC00000"/>
      <name val="Calibri"/>
      <family val="2"/>
      <scheme val="minor"/>
    </font>
    <font>
      <sz val="36"/>
      <color theme="1"/>
      <name val="Calibri"/>
      <family val="2"/>
      <scheme val="minor"/>
    </font>
    <font>
      <sz val="18"/>
      <color theme="1"/>
      <name val="Calibri"/>
      <family val="2"/>
      <scheme val="minor"/>
    </font>
    <font>
      <b/>
      <sz val="10"/>
      <color theme="1"/>
      <name val="Arial"/>
      <family val="2"/>
    </font>
    <font>
      <b/>
      <sz val="11"/>
      <color theme="1"/>
      <name val="Arial"/>
      <family val="2"/>
    </font>
    <font>
      <sz val="10"/>
      <color theme="1"/>
      <name val="Arial"/>
      <family val="2"/>
    </font>
    <font>
      <b/>
      <sz val="10"/>
      <color rgb="FF7030A0"/>
      <name val="Arial"/>
      <family val="2"/>
    </font>
    <font>
      <b/>
      <sz val="9"/>
      <color rgb="FF000000"/>
      <name val="Arial"/>
      <family val="2"/>
    </font>
    <font>
      <sz val="10"/>
      <color rgb="FFFF0000"/>
      <name val="Arial"/>
      <family val="2"/>
    </font>
    <font>
      <b/>
      <sz val="11"/>
      <color rgb="FF7030A0"/>
      <name val="Calibri"/>
      <family val="2"/>
      <scheme val="minor"/>
    </font>
    <font>
      <sz val="11"/>
      <color theme="1"/>
      <name val="Arial"/>
      <family val="2"/>
    </font>
    <font>
      <sz val="12"/>
      <color theme="1"/>
      <name val="Arial"/>
      <family val="2"/>
    </font>
    <font>
      <sz val="10"/>
      <color theme="1"/>
      <name val="Times New Roman"/>
      <family val="1"/>
    </font>
    <font>
      <sz val="9"/>
      <color theme="1"/>
      <name val="Arial"/>
      <family val="2"/>
    </font>
    <font>
      <b/>
      <sz val="13"/>
      <color theme="1"/>
      <name val="Calibri"/>
      <family val="2"/>
      <scheme val="minor"/>
    </font>
    <font>
      <b/>
      <sz val="16"/>
      <color theme="1"/>
      <name val="Arial"/>
      <family val="2"/>
    </font>
    <font>
      <b/>
      <sz val="7"/>
      <color theme="1"/>
      <name val="Times New Roman"/>
      <family val="1"/>
    </font>
    <font>
      <sz val="14"/>
      <color rgb="FF0070C0"/>
      <name val="Calibri"/>
      <family val="2"/>
      <scheme val="minor"/>
    </font>
    <font>
      <b/>
      <sz val="14"/>
      <color rgb="FF0070C0"/>
      <name val="Calibri"/>
      <family val="2"/>
      <scheme val="minor"/>
    </font>
    <font>
      <b/>
      <sz val="12"/>
      <color rgb="FF0070C0"/>
      <name val="Calibri"/>
      <family val="2"/>
      <scheme val="minor"/>
    </font>
    <font>
      <sz val="11"/>
      <color rgb="FF0070C0"/>
      <name val="Calibri"/>
      <family val="2"/>
      <scheme val="minor"/>
    </font>
    <font>
      <sz val="11"/>
      <color theme="9" tint="-0.249977111117893"/>
      <name val="Calibri"/>
      <family val="2"/>
      <scheme val="minor"/>
    </font>
    <font>
      <b/>
      <sz val="12"/>
      <color theme="9" tint="-0.249977111117893"/>
      <name val="Calibri"/>
      <family val="2"/>
      <scheme val="minor"/>
    </font>
    <font>
      <b/>
      <u/>
      <sz val="12"/>
      <color rgb="FF0070C0"/>
      <name val="Calibri"/>
      <family val="2"/>
      <scheme val="minor"/>
    </font>
    <font>
      <b/>
      <u/>
      <sz val="12"/>
      <color theme="9" tint="-0.249977111117893"/>
      <name val="Calibri"/>
      <family val="2"/>
      <scheme val="minor"/>
    </font>
    <font>
      <u/>
      <sz val="11"/>
      <color theme="1"/>
      <name val="Calibri"/>
      <family val="2"/>
      <scheme val="minor"/>
    </font>
    <font>
      <b/>
      <u/>
      <sz val="12"/>
      <color theme="1"/>
      <name val="Calibri"/>
      <family val="2"/>
      <scheme val="minor"/>
    </font>
    <font>
      <u/>
      <sz val="12"/>
      <color theme="1"/>
      <name val="Calibri"/>
      <family val="2"/>
      <scheme val="minor"/>
    </font>
    <font>
      <b/>
      <sz val="14"/>
      <color rgb="FF0070C0"/>
      <name val="Arial"/>
      <family val="2"/>
    </font>
    <font>
      <b/>
      <sz val="14"/>
      <color theme="9" tint="-0.249977111117893"/>
      <name val="Arial"/>
      <family val="2"/>
    </font>
    <font>
      <sz val="12"/>
      <color theme="1"/>
      <name val="Times New Roman"/>
      <family val="1"/>
    </font>
    <font>
      <sz val="14"/>
      <color theme="1"/>
      <name val="Times New Roman"/>
      <family val="1"/>
    </font>
    <font>
      <b/>
      <sz val="14"/>
      <color theme="1"/>
      <name val="Times New Roman"/>
      <family val="1"/>
    </font>
    <font>
      <i/>
      <sz val="14"/>
      <color theme="1"/>
      <name val="Times New Roman"/>
      <family val="1"/>
    </font>
    <font>
      <u/>
      <sz val="14"/>
      <color theme="1"/>
      <name val="Times New Roman"/>
      <family val="1"/>
    </font>
    <font>
      <sz val="12"/>
      <color rgb="FF0000FF"/>
      <name val="Arial"/>
      <family val="2"/>
    </font>
    <font>
      <b/>
      <sz val="12"/>
      <color rgb="FFFF0000"/>
      <name val="Calibri"/>
      <family val="2"/>
      <scheme val="minor"/>
    </font>
    <font>
      <u/>
      <sz val="11"/>
      <color theme="10"/>
      <name val="Calibri"/>
      <family val="2"/>
      <scheme val="minor"/>
    </font>
    <font>
      <sz val="13"/>
      <color theme="1"/>
      <name val="Times New Roman"/>
      <family val="1"/>
    </font>
    <font>
      <vertAlign val="superscript"/>
      <sz val="11"/>
      <color theme="1"/>
      <name val="Calibri"/>
      <family val="2"/>
      <scheme val="minor"/>
    </font>
    <font>
      <b/>
      <vertAlign val="superscript"/>
      <sz val="11"/>
      <color theme="1"/>
      <name val="Calibri"/>
      <family val="2"/>
      <scheme val="minor"/>
    </font>
    <font>
      <b/>
      <sz val="9"/>
      <color theme="1"/>
      <name val="Arial"/>
      <family val="2"/>
    </font>
    <font>
      <b/>
      <sz val="12"/>
      <color theme="1"/>
      <name val="Times New Roman"/>
      <family val="1"/>
    </font>
    <font>
      <sz val="12"/>
      <color rgb="FF0000FF"/>
      <name val="Calibri"/>
      <family val="2"/>
      <scheme val="minor"/>
    </font>
    <font>
      <b/>
      <sz val="12"/>
      <color rgb="FF0000FF"/>
      <name val="Calibri"/>
      <family val="2"/>
      <scheme val="minor"/>
    </font>
    <font>
      <b/>
      <sz val="16"/>
      <color rgb="FF0000FF"/>
      <name val="Calibri"/>
      <family val="2"/>
      <scheme val="minor"/>
    </font>
    <font>
      <b/>
      <sz val="11"/>
      <color rgb="FF0000FF"/>
      <name val="Calibri"/>
      <family val="2"/>
      <scheme val="minor"/>
    </font>
    <font>
      <sz val="11"/>
      <color rgb="FFFF0000"/>
      <name val="Calibri"/>
      <family val="2"/>
      <scheme val="minor"/>
    </font>
    <font>
      <sz val="9"/>
      <color indexed="81"/>
      <name val="Tahoma"/>
      <family val="2"/>
    </font>
    <font>
      <b/>
      <sz val="9"/>
      <color indexed="81"/>
      <name val="Tahoma"/>
      <family val="2"/>
    </font>
    <font>
      <sz val="12"/>
      <name val="Calibri"/>
      <family val="2"/>
      <scheme val="minor"/>
    </font>
    <font>
      <b/>
      <sz val="12"/>
      <name val="Calibri"/>
      <family val="2"/>
      <scheme val="minor"/>
    </font>
    <font>
      <sz val="14"/>
      <color rgb="FFFF0000"/>
      <name val="Times New Roman"/>
      <family val="1"/>
    </font>
    <font>
      <sz val="14"/>
      <name val="Times New Roman"/>
      <family val="1"/>
    </font>
    <font>
      <sz val="12"/>
      <color rgb="FFFF0000"/>
      <name val="Arial"/>
      <family val="2"/>
    </font>
    <font>
      <b/>
      <sz val="12"/>
      <color rgb="FFFF0000"/>
      <name val="Arial"/>
      <family val="2"/>
    </font>
  </fonts>
  <fills count="21">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rgb="FFFFFF99"/>
        <bgColor indexed="64"/>
      </patternFill>
    </fill>
    <fill>
      <patternFill patternType="solid">
        <fgColor rgb="FFD9D9D9"/>
        <bgColor indexed="64"/>
      </patternFill>
    </fill>
    <fill>
      <patternFill patternType="solid">
        <fgColor rgb="FFFFFFFF"/>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rgb="FF66FFFF"/>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C0C0C0"/>
        <bgColor indexed="64"/>
      </patternFill>
    </fill>
    <fill>
      <patternFill patternType="solid">
        <fgColor theme="9" tint="0.59999389629810485"/>
        <bgColor indexed="64"/>
      </patternFill>
    </fill>
    <fill>
      <patternFill patternType="solid">
        <fgColor rgb="FFB3FD99"/>
        <bgColor indexed="64"/>
      </patternFill>
    </fill>
    <fill>
      <patternFill patternType="solid">
        <fgColor rgb="FFDEFED2"/>
        <bgColor indexed="64"/>
      </patternFill>
    </fill>
    <fill>
      <patternFill patternType="solid">
        <fgColor rgb="FFFF0000"/>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medium">
        <color indexed="64"/>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medium">
        <color indexed="64"/>
      </top>
      <bottom/>
      <diagonal/>
    </border>
  </borders>
  <cellStyleXfs count="3">
    <xf numFmtId="0" fontId="0" fillId="0" borderId="0"/>
    <xf numFmtId="9" fontId="1" fillId="0" borderId="0" applyFont="0" applyFill="0" applyBorder="0" applyAlignment="0" applyProtection="0"/>
    <xf numFmtId="0" fontId="61" fillId="0" borderId="0" applyNumberFormat="0" applyFill="0" applyBorder="0" applyAlignment="0" applyProtection="0"/>
  </cellStyleXfs>
  <cellXfs count="1052">
    <xf numFmtId="0" fontId="0" fillId="0" borderId="0" xfId="0"/>
    <xf numFmtId="0" fontId="0" fillId="2" borderId="0" xfId="0" applyFill="1"/>
    <xf numFmtId="0" fontId="3" fillId="2" borderId="0" xfId="0" applyFont="1" applyFill="1"/>
    <xf numFmtId="0" fontId="4" fillId="2" borderId="0" xfId="0" applyFont="1" applyFill="1"/>
    <xf numFmtId="0" fontId="0" fillId="0" borderId="0" xfId="0" applyFill="1"/>
    <xf numFmtId="0" fontId="2" fillId="0" borderId="0" xfId="0" applyFont="1" applyFill="1" applyAlignment="1">
      <alignment wrapText="1"/>
    </xf>
    <xf numFmtId="0" fontId="0" fillId="0" borderId="2" xfId="0" applyFill="1" applyBorder="1"/>
    <xf numFmtId="0" fontId="0" fillId="0" borderId="3" xfId="0" applyFill="1" applyBorder="1"/>
    <xf numFmtId="0" fontId="0" fillId="0" borderId="4" xfId="0" applyFill="1" applyBorder="1"/>
    <xf numFmtId="0" fontId="5" fillId="2" borderId="0" xfId="0" applyFont="1" applyFill="1"/>
    <xf numFmtId="0" fontId="6" fillId="2" borderId="0" xfId="0" applyFont="1" applyFill="1"/>
    <xf numFmtId="0" fontId="7" fillId="2" borderId="0" xfId="0" applyFont="1" applyFill="1"/>
    <xf numFmtId="0" fontId="0" fillId="0" borderId="5" xfId="0" applyFill="1" applyBorder="1"/>
    <xf numFmtId="0" fontId="0" fillId="0" borderId="6" xfId="0" applyFill="1" applyBorder="1"/>
    <xf numFmtId="0" fontId="0" fillId="0" borderId="7" xfId="0" applyFill="1" applyBorder="1"/>
    <xf numFmtId="0" fontId="8" fillId="2" borderId="0" xfId="0" applyFont="1" applyFill="1" applyAlignment="1">
      <alignment horizontal="center" vertical="center"/>
    </xf>
    <xf numFmtId="0" fontId="6" fillId="3" borderId="1" xfId="0" applyFont="1" applyFill="1" applyBorder="1" applyAlignment="1">
      <alignment horizontal="center" vertical="center"/>
    </xf>
    <xf numFmtId="0" fontId="9" fillId="2" borderId="0" xfId="0" applyFont="1" applyFill="1"/>
    <xf numFmtId="0" fontId="10" fillId="2" borderId="0" xfId="0" applyFont="1" applyFill="1"/>
    <xf numFmtId="0" fontId="2" fillId="0" borderId="0" xfId="0" applyFont="1" applyFill="1"/>
    <xf numFmtId="0" fontId="0" fillId="0" borderId="8" xfId="0" applyFill="1" applyBorder="1" applyAlignment="1">
      <alignment horizontal="center" vertical="center"/>
    </xf>
    <xf numFmtId="0" fontId="0" fillId="0" borderId="1" xfId="0" applyFill="1" applyBorder="1" applyAlignment="1">
      <alignment horizontal="center" vertical="center"/>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xf numFmtId="0" fontId="0" fillId="0" borderId="0" xfId="0" applyFill="1" applyBorder="1"/>
    <xf numFmtId="0" fontId="0" fillId="0" borderId="12" xfId="0" applyFill="1" applyBorder="1"/>
    <xf numFmtId="0" fontId="0" fillId="0" borderId="13" xfId="0" applyFill="1" applyBorder="1" applyAlignment="1">
      <alignment horizontal="center" vertical="center"/>
    </xf>
    <xf numFmtId="0" fontId="2" fillId="0" borderId="21" xfId="0" applyFont="1" applyBorder="1" applyAlignment="1">
      <alignment horizontal="center" vertical="center" wrapText="1"/>
    </xf>
    <xf numFmtId="0" fontId="0" fillId="0" borderId="0" xfId="0" applyAlignment="1">
      <alignment horizontal="center"/>
    </xf>
    <xf numFmtId="0" fontId="15" fillId="0" borderId="0" xfId="0" applyFont="1" applyFill="1" applyAlignment="1">
      <alignment horizontal="center"/>
    </xf>
    <xf numFmtId="0" fontId="16" fillId="0" borderId="0" xfId="0" applyFont="1" applyAlignment="1">
      <alignment horizontal="center"/>
    </xf>
    <xf numFmtId="0" fontId="8" fillId="0" borderId="0" xfId="0" applyFont="1" applyAlignment="1">
      <alignment horizontal="center"/>
    </xf>
    <xf numFmtId="0" fontId="17" fillId="0" borderId="0" xfId="0" applyFont="1" applyAlignment="1">
      <alignment horizontal="center"/>
    </xf>
    <xf numFmtId="0" fontId="2" fillId="0" borderId="17" xfId="0" applyFont="1" applyBorder="1" applyAlignment="1">
      <alignment horizontal="left" vertical="center"/>
    </xf>
    <xf numFmtId="0" fontId="2" fillId="0" borderId="26" xfId="0" applyFont="1" applyBorder="1" applyAlignment="1">
      <alignment horizontal="left" vertical="center"/>
    </xf>
    <xf numFmtId="0" fontId="2" fillId="0" borderId="35" xfId="0" applyFont="1" applyBorder="1" applyAlignment="1">
      <alignment vertical="center" wrapText="1"/>
    </xf>
    <xf numFmtId="0" fontId="2" fillId="6" borderId="35" xfId="0" applyFont="1" applyFill="1" applyBorder="1" applyAlignment="1">
      <alignment horizontal="center" vertical="center" wrapText="1"/>
    </xf>
    <xf numFmtId="0" fontId="18" fillId="6" borderId="19" xfId="0" applyFont="1" applyFill="1" applyBorder="1" applyAlignment="1">
      <alignment horizontal="center" vertical="center" wrapText="1"/>
    </xf>
    <xf numFmtId="0" fontId="2" fillId="6" borderId="21" xfId="0" applyFont="1" applyFill="1" applyBorder="1" applyAlignment="1">
      <alignment vertical="center"/>
    </xf>
    <xf numFmtId="0" fontId="0" fillId="0" borderId="0" xfId="0" applyBorder="1"/>
    <xf numFmtId="0" fontId="2" fillId="0" borderId="8" xfId="0" applyFont="1" applyFill="1" applyBorder="1" applyAlignment="1">
      <alignment horizontal="center" vertical="center" wrapText="1"/>
    </xf>
    <xf numFmtId="0" fontId="0" fillId="4" borderId="10" xfId="0" applyFill="1" applyBorder="1" applyAlignment="1">
      <alignment horizontal="center" vertical="center" wrapText="1"/>
    </xf>
    <xf numFmtId="0" fontId="0" fillId="4" borderId="29" xfId="0" applyFill="1" applyBorder="1" applyAlignment="1">
      <alignment horizontal="center" vertical="center" wrapText="1"/>
    </xf>
    <xf numFmtId="0" fontId="0" fillId="4" borderId="1" xfId="0" applyFill="1" applyBorder="1" applyAlignment="1">
      <alignment horizontal="left" wrapText="1"/>
    </xf>
    <xf numFmtId="0" fontId="2" fillId="6" borderId="22" xfId="0" applyFont="1" applyFill="1" applyBorder="1" applyAlignment="1">
      <alignment vertical="center" wrapText="1"/>
    </xf>
    <xf numFmtId="0" fontId="2" fillId="6" borderId="23" xfId="0" applyFont="1" applyFill="1" applyBorder="1" applyAlignment="1">
      <alignment vertical="center" wrapText="1"/>
    </xf>
    <xf numFmtId="0" fontId="2" fillId="6" borderId="27" xfId="0" applyFont="1" applyFill="1" applyBorder="1" applyAlignment="1">
      <alignment vertical="center" wrapText="1"/>
    </xf>
    <xf numFmtId="0" fontId="2" fillId="6" borderId="19" xfId="0" applyFont="1" applyFill="1" applyBorder="1" applyAlignment="1">
      <alignment horizontal="center" vertical="center" wrapText="1"/>
    </xf>
    <xf numFmtId="0" fontId="0" fillId="6" borderId="21" xfId="0" applyFill="1" applyBorder="1" applyAlignment="1">
      <alignment horizontal="center" vertical="center" wrapText="1"/>
    </xf>
    <xf numFmtId="9" fontId="21" fillId="0" borderId="19" xfId="0" applyNumberFormat="1" applyFont="1" applyBorder="1" applyAlignment="1">
      <alignment vertical="center"/>
    </xf>
    <xf numFmtId="165" fontId="21" fillId="0" borderId="24" xfId="0" applyNumberFormat="1" applyFont="1" applyBorder="1" applyAlignment="1">
      <alignment vertical="center"/>
    </xf>
    <xf numFmtId="165" fontId="21" fillId="0" borderId="20" xfId="0" applyNumberFormat="1" applyFont="1" applyBorder="1" applyAlignment="1">
      <alignment vertical="center"/>
    </xf>
    <xf numFmtId="0" fontId="2" fillId="0" borderId="19" xfId="0" applyFont="1" applyBorder="1" applyAlignment="1">
      <alignment horizontal="center" vertical="center" wrapText="1"/>
    </xf>
    <xf numFmtId="0" fontId="0" fillId="0" borderId="19" xfId="0" applyBorder="1" applyAlignment="1"/>
    <xf numFmtId="0" fontId="0" fillId="6" borderId="0" xfId="0" applyFill="1" applyBorder="1" applyAlignment="1">
      <alignment vertical="center" wrapText="1"/>
    </xf>
    <xf numFmtId="0" fontId="2" fillId="6" borderId="17" xfId="0" applyFont="1" applyFill="1" applyBorder="1" applyAlignment="1">
      <alignment vertical="center"/>
    </xf>
    <xf numFmtId="0" fontId="0" fillId="0" borderId="0" xfId="0" applyBorder="1" applyAlignment="1">
      <alignment horizontal="left" vertical="center" wrapText="1"/>
    </xf>
    <xf numFmtId="0" fontId="0" fillId="6" borderId="19" xfId="0" applyFill="1" applyBorder="1" applyAlignment="1">
      <alignment horizontal="center" vertical="center" wrapText="1"/>
    </xf>
    <xf numFmtId="165" fontId="21" fillId="0" borderId="27" xfId="0" applyNumberFormat="1" applyFont="1" applyBorder="1" applyAlignment="1">
      <alignment vertical="center"/>
    </xf>
    <xf numFmtId="9" fontId="7" fillId="9" borderId="26" xfId="0" applyNumberFormat="1" applyFont="1" applyFill="1" applyBorder="1" applyAlignment="1">
      <alignment vertical="center" wrapText="1"/>
    </xf>
    <xf numFmtId="0" fontId="0" fillId="4" borderId="37" xfId="0" applyFill="1" applyBorder="1" applyAlignment="1">
      <alignment horizontal="left" wrapText="1"/>
    </xf>
    <xf numFmtId="0" fontId="2" fillId="6" borderId="19" xfId="0" applyFont="1" applyFill="1" applyBorder="1" applyAlignment="1">
      <alignment vertical="center" wrapText="1"/>
    </xf>
    <xf numFmtId="9" fontId="21" fillId="0" borderId="19" xfId="0" applyNumberFormat="1" applyFont="1" applyBorder="1" applyAlignment="1">
      <alignment horizontal="center" vertical="center"/>
    </xf>
    <xf numFmtId="0" fontId="2" fillId="6" borderId="2" xfId="0" applyFont="1" applyFill="1" applyBorder="1" applyAlignment="1">
      <alignment horizontal="center" vertical="center" wrapText="1"/>
    </xf>
    <xf numFmtId="0" fontId="0" fillId="4" borderId="37" xfId="0" applyFill="1" applyBorder="1" applyAlignment="1" applyProtection="1">
      <alignment horizontal="left" wrapText="1"/>
    </xf>
    <xf numFmtId="0" fontId="2" fillId="6" borderId="21" xfId="0" applyFont="1" applyFill="1" applyBorder="1" applyAlignment="1">
      <alignment horizontal="center" vertical="center" wrapText="1"/>
    </xf>
    <xf numFmtId="0" fontId="25" fillId="0" borderId="0" xfId="0" applyFont="1"/>
    <xf numFmtId="0" fontId="8" fillId="0" borderId="0" xfId="0" applyFont="1"/>
    <xf numFmtId="0" fontId="27" fillId="10" borderId="17" xfId="0" applyFont="1" applyFill="1" applyBorder="1" applyAlignment="1">
      <alignment wrapText="1"/>
    </xf>
    <xf numFmtId="9" fontId="5" fillId="8" borderId="39" xfId="0" applyNumberFormat="1" applyFont="1" applyFill="1" applyBorder="1" applyAlignment="1">
      <alignment horizontal="center" wrapText="1"/>
    </xf>
    <xf numFmtId="9" fontId="9" fillId="0" borderId="18" xfId="0" applyNumberFormat="1" applyFont="1" applyFill="1" applyBorder="1" applyAlignment="1">
      <alignment horizontal="center" wrapText="1"/>
    </xf>
    <xf numFmtId="9" fontId="5" fillId="11" borderId="39" xfId="0" applyNumberFormat="1" applyFont="1" applyFill="1" applyBorder="1" applyAlignment="1">
      <alignment horizontal="center" wrapText="1"/>
    </xf>
    <xf numFmtId="9" fontId="5" fillId="12" borderId="39" xfId="0" applyNumberFormat="1" applyFont="1" applyFill="1" applyBorder="1" applyAlignment="1">
      <alignment horizontal="center" wrapText="1"/>
    </xf>
    <xf numFmtId="9" fontId="5" fillId="13" borderId="39" xfId="0" applyNumberFormat="1" applyFont="1" applyFill="1" applyBorder="1" applyAlignment="1">
      <alignment horizontal="center" wrapText="1"/>
    </xf>
    <xf numFmtId="9" fontId="5" fillId="14" borderId="39" xfId="0" applyNumberFormat="1" applyFont="1" applyFill="1" applyBorder="1" applyAlignment="1">
      <alignment horizontal="center" wrapText="1"/>
    </xf>
    <xf numFmtId="0" fontId="6" fillId="0" borderId="21" xfId="0" applyFont="1" applyFill="1" applyBorder="1" applyAlignment="1">
      <alignment horizontal="center" wrapText="1"/>
    </xf>
    <xf numFmtId="0" fontId="29" fillId="10" borderId="22" xfId="0" applyFont="1" applyFill="1" applyBorder="1" applyAlignment="1">
      <alignment wrapText="1"/>
    </xf>
    <xf numFmtId="0" fontId="27" fillId="8" borderId="5" xfId="0" applyFont="1" applyFill="1" applyBorder="1" applyAlignment="1">
      <alignment horizontal="center" vertical="center" wrapText="1"/>
    </xf>
    <xf numFmtId="9" fontId="27" fillId="8" borderId="7" xfId="0" applyNumberFormat="1" applyFont="1" applyFill="1" applyBorder="1" applyAlignment="1">
      <alignment horizontal="center"/>
    </xf>
    <xf numFmtId="9" fontId="27" fillId="8" borderId="34" xfId="0" applyNumberFormat="1" applyFont="1" applyFill="1" applyBorder="1" applyAlignment="1">
      <alignment horizontal="center" vertical="center" wrapText="1"/>
    </xf>
    <xf numFmtId="9" fontId="27" fillId="0" borderId="6" xfId="0" applyNumberFormat="1" applyFont="1" applyFill="1" applyBorder="1" applyAlignment="1">
      <alignment horizontal="center" vertical="center" wrapText="1"/>
    </xf>
    <xf numFmtId="0" fontId="27" fillId="11" borderId="50" xfId="0" applyFont="1" applyFill="1" applyBorder="1" applyAlignment="1">
      <alignment horizontal="center" vertical="center" wrapText="1"/>
    </xf>
    <xf numFmtId="9" fontId="27" fillId="11" borderId="51" xfId="0" applyNumberFormat="1" applyFont="1" applyFill="1" applyBorder="1" applyAlignment="1">
      <alignment horizontal="center"/>
    </xf>
    <xf numFmtId="9" fontId="27" fillId="11" borderId="34" xfId="0" applyNumberFormat="1" applyFont="1" applyFill="1" applyBorder="1" applyAlignment="1">
      <alignment horizontal="center" vertical="center" wrapText="1"/>
    </xf>
    <xf numFmtId="0" fontId="27" fillId="12" borderId="50" xfId="0" applyFont="1" applyFill="1" applyBorder="1" applyAlignment="1">
      <alignment horizontal="center" vertical="center" wrapText="1"/>
    </xf>
    <xf numFmtId="9" fontId="27" fillId="12" borderId="51" xfId="0" applyNumberFormat="1" applyFont="1" applyFill="1" applyBorder="1" applyAlignment="1">
      <alignment horizontal="center"/>
    </xf>
    <xf numFmtId="9" fontId="27" fillId="12" borderId="34" xfId="0" applyNumberFormat="1" applyFont="1" applyFill="1" applyBorder="1" applyAlignment="1">
      <alignment horizontal="center" vertical="center" wrapText="1"/>
    </xf>
    <xf numFmtId="0" fontId="27" fillId="13" borderId="50" xfId="0" applyFont="1" applyFill="1" applyBorder="1" applyAlignment="1">
      <alignment horizontal="center" vertical="center" wrapText="1"/>
    </xf>
    <xf numFmtId="9" fontId="27" fillId="13" borderId="51" xfId="0" applyNumberFormat="1" applyFont="1" applyFill="1" applyBorder="1" applyAlignment="1">
      <alignment horizontal="center"/>
    </xf>
    <xf numFmtId="9" fontId="27" fillId="13" borderId="34" xfId="0" applyNumberFormat="1" applyFont="1" applyFill="1" applyBorder="1" applyAlignment="1">
      <alignment horizontal="center" vertical="center" wrapText="1"/>
    </xf>
    <xf numFmtId="0" fontId="27" fillId="14" borderId="50" xfId="0" applyFont="1" applyFill="1" applyBorder="1" applyAlignment="1">
      <alignment horizontal="center" vertical="center" wrapText="1"/>
    </xf>
    <xf numFmtId="9" fontId="27" fillId="14" borderId="51" xfId="0" applyNumberFormat="1" applyFont="1" applyFill="1" applyBorder="1" applyAlignment="1">
      <alignment horizontal="center"/>
    </xf>
    <xf numFmtId="9" fontId="27" fillId="14" borderId="34" xfId="0" applyNumberFormat="1" applyFont="1" applyFill="1" applyBorder="1" applyAlignment="1">
      <alignment horizontal="center" vertical="center" wrapText="1"/>
    </xf>
    <xf numFmtId="0" fontId="28" fillId="0" borderId="52" xfId="0" applyFont="1" applyFill="1" applyBorder="1" applyAlignment="1">
      <alignment horizontal="center" vertical="center" wrapText="1"/>
    </xf>
    <xf numFmtId="0" fontId="31" fillId="0" borderId="17" xfId="0" applyFont="1" applyBorder="1" applyAlignment="1">
      <alignment horizontal="center" vertical="center" wrapText="1"/>
    </xf>
    <xf numFmtId="0" fontId="29" fillId="8" borderId="50" xfId="0" applyFont="1" applyFill="1" applyBorder="1" applyAlignment="1">
      <alignment horizontal="center"/>
    </xf>
    <xf numFmtId="0" fontId="32" fillId="3" borderId="9" xfId="0" applyFont="1" applyFill="1" applyBorder="1" applyAlignment="1">
      <alignment horizontal="center"/>
    </xf>
    <xf numFmtId="0" fontId="29" fillId="8" borderId="8" xfId="0" applyFont="1" applyFill="1" applyBorder="1" applyAlignment="1">
      <alignment horizontal="center"/>
    </xf>
    <xf numFmtId="0" fontId="32" fillId="3" borderId="53" xfId="0" applyFont="1" applyFill="1" applyBorder="1" applyAlignment="1">
      <alignment horizontal="center"/>
    </xf>
    <xf numFmtId="165" fontId="28" fillId="8" borderId="29" xfId="1" applyNumberFormat="1" applyFont="1" applyFill="1" applyBorder="1" applyAlignment="1">
      <alignment horizontal="center"/>
    </xf>
    <xf numFmtId="1" fontId="27" fillId="0" borderId="28" xfId="1" applyNumberFormat="1" applyFont="1" applyFill="1" applyBorder="1" applyAlignment="1">
      <alignment horizontal="center"/>
    </xf>
    <xf numFmtId="0" fontId="29" fillId="11" borderId="8" xfId="0" applyFont="1" applyFill="1" applyBorder="1" applyAlignment="1">
      <alignment horizontal="center"/>
    </xf>
    <xf numFmtId="0" fontId="32" fillId="3" borderId="1" xfId="0" applyFont="1" applyFill="1" applyBorder="1" applyAlignment="1">
      <alignment horizontal="center"/>
    </xf>
    <xf numFmtId="165" fontId="28" fillId="11" borderId="29" xfId="1" applyNumberFormat="1" applyFont="1" applyFill="1" applyBorder="1" applyAlignment="1">
      <alignment horizontal="center"/>
    </xf>
    <xf numFmtId="0" fontId="29" fillId="12" borderId="8" xfId="0" applyFont="1" applyFill="1" applyBorder="1" applyAlignment="1">
      <alignment horizontal="center"/>
    </xf>
    <xf numFmtId="165" fontId="28" fillId="12" borderId="29" xfId="1" applyNumberFormat="1" applyFont="1" applyFill="1" applyBorder="1" applyAlignment="1">
      <alignment horizontal="center"/>
    </xf>
    <xf numFmtId="0" fontId="29" fillId="13" borderId="8" xfId="0" applyFont="1" applyFill="1" applyBorder="1" applyAlignment="1">
      <alignment horizontal="center"/>
    </xf>
    <xf numFmtId="165" fontId="28" fillId="13" borderId="29" xfId="1" applyNumberFormat="1" applyFont="1" applyFill="1" applyBorder="1" applyAlignment="1">
      <alignment horizontal="center"/>
    </xf>
    <xf numFmtId="0" fontId="29" fillId="14" borderId="8" xfId="0" applyFont="1" applyFill="1" applyBorder="1" applyAlignment="1">
      <alignment horizontal="center"/>
    </xf>
    <xf numFmtId="165" fontId="28" fillId="14" borderId="29" xfId="1" applyNumberFormat="1" applyFont="1" applyFill="1" applyBorder="1" applyAlignment="1">
      <alignment horizontal="center"/>
    </xf>
    <xf numFmtId="165" fontId="28" fillId="0" borderId="54" xfId="0" applyNumberFormat="1" applyFont="1" applyFill="1" applyBorder="1" applyAlignment="1">
      <alignment horizontal="center"/>
    </xf>
    <xf numFmtId="0" fontId="31" fillId="0" borderId="11" xfId="0" applyFont="1" applyBorder="1" applyAlignment="1">
      <alignment horizontal="center" vertical="center" wrapText="1"/>
    </xf>
    <xf numFmtId="0" fontId="31" fillId="0" borderId="22" xfId="0" applyFont="1" applyBorder="1" applyAlignment="1">
      <alignment horizontal="center" vertical="center" wrapText="1"/>
    </xf>
    <xf numFmtId="0" fontId="2" fillId="0" borderId="0" xfId="0" applyFont="1"/>
    <xf numFmtId="0" fontId="33" fillId="0" borderId="0" xfId="0" applyFont="1" applyAlignment="1">
      <alignment horizontal="center"/>
    </xf>
    <xf numFmtId="0" fontId="34" fillId="0" borderId="17" xfId="0" applyFont="1" applyBorder="1" applyAlignment="1">
      <alignment vertical="center" wrapText="1"/>
    </xf>
    <xf numFmtId="0" fontId="34" fillId="0" borderId="11" xfId="0" applyFont="1" applyBorder="1" applyAlignment="1">
      <alignment vertical="center" wrapText="1"/>
    </xf>
    <xf numFmtId="0" fontId="34" fillId="0" borderId="0" xfId="0" applyFont="1" applyBorder="1" applyAlignment="1">
      <alignment vertical="center" wrapText="1"/>
    </xf>
    <xf numFmtId="0" fontId="34" fillId="0" borderId="22" xfId="0" applyFont="1" applyBorder="1" applyAlignment="1">
      <alignment vertical="center" wrapText="1"/>
    </xf>
    <xf numFmtId="0" fontId="0" fillId="0" borderId="40" xfId="0" applyBorder="1"/>
    <xf numFmtId="0" fontId="38" fillId="0" borderId="0" xfId="0" applyFont="1" applyBorder="1" applyAlignment="1">
      <alignment wrapText="1"/>
    </xf>
    <xf numFmtId="0" fontId="0" fillId="0" borderId="57" xfId="0" applyBorder="1"/>
    <xf numFmtId="0" fontId="0" fillId="0" borderId="35" xfId="0" applyBorder="1"/>
    <xf numFmtId="0" fontId="37" fillId="0" borderId="0" xfId="0" applyFont="1" applyBorder="1" applyAlignment="1">
      <alignment vertical="center" wrapText="1"/>
    </xf>
    <xf numFmtId="0" fontId="39" fillId="0" borderId="0" xfId="0" applyFont="1" applyBorder="1" applyAlignment="1">
      <alignment vertical="center"/>
    </xf>
    <xf numFmtId="0" fontId="34" fillId="0" borderId="0" xfId="0" applyFont="1" applyBorder="1"/>
    <xf numFmtId="0" fontId="35" fillId="0" borderId="0" xfId="0" applyFont="1" applyBorder="1" applyAlignment="1">
      <alignment horizontal="left" vertical="top" wrapText="1"/>
    </xf>
    <xf numFmtId="0" fontId="35" fillId="0" borderId="0" xfId="0" applyFont="1" applyBorder="1"/>
    <xf numFmtId="0" fontId="35" fillId="0" borderId="0" xfId="0" applyFont="1" applyBorder="1" applyAlignment="1">
      <alignment vertical="center"/>
    </xf>
    <xf numFmtId="0" fontId="10" fillId="0" borderId="0" xfId="0" applyFont="1" applyBorder="1"/>
    <xf numFmtId="0" fontId="6" fillId="0" borderId="0" xfId="0" applyFont="1" applyBorder="1"/>
    <xf numFmtId="0" fontId="2" fillId="0" borderId="0" xfId="0" applyFont="1" applyBorder="1"/>
    <xf numFmtId="0" fontId="6" fillId="0" borderId="1" xfId="0" applyFont="1" applyBorder="1" applyAlignment="1">
      <alignment horizontal="center" vertical="center" wrapText="1"/>
    </xf>
    <xf numFmtId="0" fontId="28" fillId="0" borderId="0" xfId="0" applyFont="1" applyBorder="1"/>
    <xf numFmtId="0" fontId="0" fillId="0" borderId="0" xfId="0" applyBorder="1" applyAlignment="1">
      <alignment horizontal="center"/>
    </xf>
    <xf numFmtId="0" fontId="28" fillId="0" borderId="21" xfId="0" applyFont="1" applyBorder="1" applyAlignment="1">
      <alignment horizontal="center" vertical="center" wrapText="1"/>
    </xf>
    <xf numFmtId="0" fontId="28" fillId="0" borderId="20" xfId="0" applyFont="1" applyBorder="1" applyAlignment="1">
      <alignment horizontal="center" vertical="center" wrapText="1"/>
    </xf>
    <xf numFmtId="0" fontId="28" fillId="0" borderId="24" xfId="0" applyFont="1" applyBorder="1" applyAlignment="1">
      <alignment horizontal="center" vertical="center" wrapText="1"/>
    </xf>
    <xf numFmtId="0" fontId="2" fillId="5" borderId="19" xfId="0" applyFont="1" applyFill="1" applyBorder="1" applyAlignment="1">
      <alignment vertical="center"/>
    </xf>
    <xf numFmtId="0" fontId="2" fillId="5" borderId="24" xfId="0" applyFont="1" applyFill="1" applyBorder="1" applyAlignment="1">
      <alignment vertical="center"/>
    </xf>
    <xf numFmtId="0" fontId="2" fillId="6" borderId="10" xfId="0" applyFont="1" applyFill="1" applyBorder="1" applyAlignment="1">
      <alignment horizontal="center" vertical="center" wrapText="1"/>
    </xf>
    <xf numFmtId="0" fontId="2" fillId="6" borderId="16"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35" fillId="2" borderId="0" xfId="0" applyFont="1" applyFill="1"/>
    <xf numFmtId="0" fontId="0" fillId="0" borderId="11" xfId="0" applyFill="1" applyBorder="1" applyAlignment="1">
      <alignment horizontal="center" vertical="center"/>
    </xf>
    <xf numFmtId="0" fontId="0" fillId="0" borderId="0" xfId="0" applyFill="1" applyBorder="1" applyAlignment="1">
      <alignment horizontal="center" vertical="center"/>
    </xf>
    <xf numFmtId="0" fontId="0" fillId="0" borderId="12" xfId="0" applyFill="1" applyBorder="1" applyAlignment="1">
      <alignment horizontal="center" vertical="center"/>
    </xf>
    <xf numFmtId="0" fontId="0" fillId="0" borderId="22" xfId="0" applyFill="1" applyBorder="1"/>
    <xf numFmtId="0" fontId="0" fillId="0" borderId="23" xfId="0" applyFill="1" applyBorder="1"/>
    <xf numFmtId="0" fontId="0" fillId="0" borderId="27" xfId="0" applyFill="1" applyBorder="1"/>
    <xf numFmtId="0" fontId="0" fillId="0" borderId="22" xfId="0" applyFont="1" applyFill="1" applyBorder="1"/>
    <xf numFmtId="0" fontId="0" fillId="0" borderId="23" xfId="0" applyFont="1" applyFill="1" applyBorder="1"/>
    <xf numFmtId="0" fontId="0" fillId="0" borderId="27" xfId="0" applyFont="1" applyFill="1" applyBorder="1"/>
    <xf numFmtId="0" fontId="0" fillId="0" borderId="8" xfId="0" applyFill="1" applyBorder="1" applyAlignment="1" applyProtection="1">
      <alignment horizontal="center" vertical="center"/>
    </xf>
    <xf numFmtId="0" fontId="0" fillId="0" borderId="1" xfId="0" applyFill="1" applyBorder="1" applyAlignment="1">
      <alignment horizontal="center"/>
    </xf>
    <xf numFmtId="0" fontId="9" fillId="0" borderId="0" xfId="0" applyFont="1" applyFill="1" applyAlignment="1">
      <alignment horizontal="center"/>
    </xf>
    <xf numFmtId="0" fontId="2" fillId="0" borderId="0" xfId="0" applyFont="1" applyFill="1" applyBorder="1"/>
    <xf numFmtId="0" fontId="2" fillId="0" borderId="23" xfId="0" applyFont="1" applyFill="1" applyBorder="1"/>
    <xf numFmtId="0" fontId="2" fillId="0" borderId="12" xfId="0" applyFont="1" applyFill="1" applyBorder="1"/>
    <xf numFmtId="0" fontId="2" fillId="0" borderId="11" xfId="0" applyFont="1" applyFill="1" applyBorder="1"/>
    <xf numFmtId="0" fontId="11" fillId="2" borderId="0" xfId="0" applyFont="1" applyFill="1" applyAlignment="1">
      <alignment horizontal="center"/>
    </xf>
    <xf numFmtId="0" fontId="8" fillId="2" borderId="0" xfId="0" applyFont="1" applyFill="1" applyAlignment="1">
      <alignment horizontal="right" vertical="center"/>
    </xf>
    <xf numFmtId="0" fontId="0" fillId="0" borderId="12" xfId="0" applyBorder="1"/>
    <xf numFmtId="0" fontId="0" fillId="0" borderId="23" xfId="0" applyBorder="1"/>
    <xf numFmtId="0" fontId="0" fillId="0" borderId="27" xfId="0" applyBorder="1"/>
    <xf numFmtId="0" fontId="0" fillId="0" borderId="17" xfId="0" applyBorder="1"/>
    <xf numFmtId="0" fontId="0" fillId="0" borderId="26" xfId="0" applyBorder="1"/>
    <xf numFmtId="0" fontId="0" fillId="0" borderId="11" xfId="0" applyBorder="1"/>
    <xf numFmtId="9" fontId="9" fillId="0" borderId="12" xfId="0" applyNumberFormat="1" applyFont="1" applyFill="1" applyBorder="1" applyAlignment="1">
      <alignment horizontal="center" vertical="center" wrapText="1"/>
    </xf>
    <xf numFmtId="0" fontId="2" fillId="0" borderId="11" xfId="0" applyFont="1" applyFill="1" applyBorder="1" applyAlignment="1">
      <alignment vertical="center" wrapText="1"/>
    </xf>
    <xf numFmtId="0" fontId="2" fillId="0" borderId="12" xfId="0" applyFont="1" applyFill="1" applyBorder="1" applyAlignment="1">
      <alignment vertical="center" wrapText="1"/>
    </xf>
    <xf numFmtId="0" fontId="0" fillId="0" borderId="22" xfId="0" applyBorder="1"/>
    <xf numFmtId="0" fontId="0" fillId="5" borderId="20" xfId="0" applyFill="1" applyBorder="1"/>
    <xf numFmtId="0" fontId="10" fillId="0" borderId="12" xfId="0" applyFont="1" applyFill="1" applyBorder="1" applyAlignment="1">
      <alignment horizontal="center" wrapText="1"/>
    </xf>
    <xf numFmtId="9" fontId="9" fillId="0" borderId="12" xfId="0" applyNumberFormat="1" applyFont="1" applyBorder="1"/>
    <xf numFmtId="0" fontId="0" fillId="0" borderId="17" xfId="0" applyFont="1" applyFill="1" applyBorder="1"/>
    <xf numFmtId="0" fontId="0" fillId="0" borderId="18" xfId="0" applyFont="1" applyFill="1" applyBorder="1"/>
    <xf numFmtId="0" fontId="0" fillId="0" borderId="26" xfId="0" applyFont="1" applyFill="1" applyBorder="1"/>
    <xf numFmtId="9" fontId="7" fillId="9" borderId="20" xfId="0" applyNumberFormat="1" applyFont="1" applyFill="1" applyBorder="1" applyAlignment="1">
      <alignment vertical="center" wrapText="1"/>
    </xf>
    <xf numFmtId="0" fontId="0" fillId="0" borderId="11"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12" xfId="0" applyFill="1" applyBorder="1" applyAlignment="1" applyProtection="1">
      <alignment horizontal="center" vertical="center"/>
    </xf>
    <xf numFmtId="0" fontId="0" fillId="0" borderId="49" xfId="0" applyFill="1" applyBorder="1"/>
    <xf numFmtId="9" fontId="7" fillId="5" borderId="26" xfId="0" applyNumberFormat="1" applyFont="1" applyFill="1" applyBorder="1" applyAlignment="1">
      <alignment horizontal="center" vertical="center" wrapText="1"/>
    </xf>
    <xf numFmtId="9" fontId="7" fillId="5" borderId="20" xfId="0" applyNumberFormat="1" applyFont="1" applyFill="1" applyBorder="1" applyAlignment="1">
      <alignment horizontal="center" vertical="center" wrapText="1"/>
    </xf>
    <xf numFmtId="0" fontId="16" fillId="2" borderId="0" xfId="0" applyFont="1" applyFill="1" applyAlignment="1">
      <alignment horizontal="right" vertical="center"/>
    </xf>
    <xf numFmtId="0" fontId="16" fillId="2" borderId="0" xfId="0" applyFont="1" applyFill="1"/>
    <xf numFmtId="9" fontId="6" fillId="0" borderId="9" xfId="0" applyNumberFormat="1" applyFont="1" applyBorder="1" applyAlignment="1">
      <alignment horizontal="center" vertical="center" wrapText="1"/>
    </xf>
    <xf numFmtId="9" fontId="6" fillId="0" borderId="15" xfId="0" applyNumberFormat="1" applyFont="1" applyBorder="1" applyAlignment="1">
      <alignment horizontal="center" vertical="center" wrapText="1"/>
    </xf>
    <xf numFmtId="0" fontId="2" fillId="6" borderId="19" xfId="0" applyFont="1" applyFill="1" applyBorder="1" applyAlignment="1">
      <alignment horizontal="center" vertical="center" wrapText="1"/>
    </xf>
    <xf numFmtId="0" fontId="0" fillId="0" borderId="17" xfId="0" applyFill="1" applyBorder="1"/>
    <xf numFmtId="0" fontId="2" fillId="0" borderId="18" xfId="0" applyFont="1" applyFill="1" applyBorder="1"/>
    <xf numFmtId="0" fontId="0" fillId="0" borderId="18" xfId="0" applyFill="1" applyBorder="1"/>
    <xf numFmtId="0" fontId="2" fillId="0" borderId="26" xfId="0" applyFont="1" applyFill="1" applyBorder="1"/>
    <xf numFmtId="0" fontId="2" fillId="0" borderId="17" xfId="0" applyFont="1" applyFill="1" applyBorder="1"/>
    <xf numFmtId="0" fontId="2" fillId="0" borderId="27" xfId="0" applyFont="1" applyFill="1" applyBorder="1"/>
    <xf numFmtId="0" fontId="0" fillId="0" borderId="40" xfId="0" applyFill="1" applyBorder="1"/>
    <xf numFmtId="0" fontId="0" fillId="0" borderId="35" xfId="0" applyFill="1" applyBorder="1"/>
    <xf numFmtId="0" fontId="0" fillId="2" borderId="33" xfId="0" applyFill="1" applyBorder="1"/>
    <xf numFmtId="0" fontId="42" fillId="2" borderId="33" xfId="0" applyFont="1" applyFill="1" applyBorder="1"/>
    <xf numFmtId="0" fontId="41" fillId="2" borderId="33" xfId="0" applyFont="1" applyFill="1" applyBorder="1"/>
    <xf numFmtId="0" fontId="0" fillId="17" borderId="0" xfId="0" applyFill="1"/>
    <xf numFmtId="0" fontId="42" fillId="17" borderId="0" xfId="0" applyFont="1" applyFill="1"/>
    <xf numFmtId="0" fontId="44" fillId="17" borderId="0" xfId="0" applyFont="1" applyFill="1"/>
    <xf numFmtId="0" fontId="0" fillId="17" borderId="0" xfId="0" applyFill="1" applyBorder="1" applyAlignment="1">
      <alignment horizontal="center"/>
    </xf>
    <xf numFmtId="0" fontId="7" fillId="17" borderId="37" xfId="0" applyFont="1" applyFill="1" applyBorder="1" applyAlignment="1">
      <alignment horizontal="center"/>
    </xf>
    <xf numFmtId="0" fontId="7" fillId="17" borderId="61" xfId="0" applyFont="1" applyFill="1" applyBorder="1" applyAlignment="1">
      <alignment horizontal="center"/>
    </xf>
    <xf numFmtId="0" fontId="7" fillId="17" borderId="39" xfId="0" applyFont="1" applyFill="1" applyBorder="1" applyAlignment="1">
      <alignment horizontal="center"/>
    </xf>
    <xf numFmtId="0" fontId="43" fillId="17" borderId="0" xfId="0" applyFont="1" applyFill="1"/>
    <xf numFmtId="0" fontId="43" fillId="17" borderId="0" xfId="0" applyFont="1" applyFill="1" applyAlignment="1">
      <alignment horizontal="right"/>
    </xf>
    <xf numFmtId="9" fontId="0" fillId="17" borderId="0" xfId="1" applyFont="1" applyFill="1" applyAlignment="1">
      <alignment horizontal="left"/>
    </xf>
    <xf numFmtId="0" fontId="0" fillId="17" borderId="33" xfId="0" applyFill="1" applyBorder="1"/>
    <xf numFmtId="0" fontId="6" fillId="0" borderId="1" xfId="0" applyFont="1" applyFill="1" applyBorder="1" applyAlignment="1">
      <alignment horizontal="center" vertical="center"/>
    </xf>
    <xf numFmtId="0" fontId="0" fillId="18" borderId="0" xfId="0" applyFill="1"/>
    <xf numFmtId="0" fontId="45" fillId="18" borderId="0" xfId="0" applyFont="1" applyFill="1"/>
    <xf numFmtId="0" fontId="46" fillId="18" borderId="0" xfId="0" applyFont="1" applyFill="1"/>
    <xf numFmtId="0" fontId="46" fillId="18" borderId="0" xfId="0" applyFont="1" applyFill="1" applyAlignment="1">
      <alignment horizontal="right"/>
    </xf>
    <xf numFmtId="0" fontId="0" fillId="18" borderId="0" xfId="0" applyFill="1" applyBorder="1"/>
    <xf numFmtId="0" fontId="0" fillId="18" borderId="24" xfId="0" applyFill="1" applyBorder="1"/>
    <xf numFmtId="0" fontId="0" fillId="18" borderId="20" xfId="0" applyFill="1" applyBorder="1"/>
    <xf numFmtId="0" fontId="9" fillId="18" borderId="21" xfId="0" applyFont="1" applyFill="1" applyBorder="1" applyAlignment="1">
      <alignment horizontal="center" vertical="center" wrapText="1"/>
    </xf>
    <xf numFmtId="0" fontId="2" fillId="18" borderId="52" xfId="0" applyFont="1" applyFill="1" applyBorder="1" applyAlignment="1">
      <alignment horizontal="center" vertical="center" wrapText="1"/>
    </xf>
    <xf numFmtId="0" fontId="2" fillId="18" borderId="34" xfId="0" applyFont="1" applyFill="1" applyBorder="1" applyAlignment="1">
      <alignment horizontal="center" vertical="center" wrapText="1"/>
    </xf>
    <xf numFmtId="0" fontId="9" fillId="18" borderId="20" xfId="0" applyFont="1" applyFill="1" applyBorder="1" applyAlignment="1">
      <alignment horizontal="center" vertical="center" wrapText="1"/>
    </xf>
    <xf numFmtId="0" fontId="10" fillId="18" borderId="28" xfId="0" applyFont="1" applyFill="1" applyBorder="1" applyAlignment="1">
      <alignment horizontal="center"/>
    </xf>
    <xf numFmtId="0" fontId="0" fillId="0" borderId="1" xfId="0" applyFont="1" applyFill="1" applyBorder="1" applyAlignment="1">
      <alignment horizontal="center" vertical="center"/>
    </xf>
    <xf numFmtId="0" fontId="10" fillId="18" borderId="43" xfId="0" applyFont="1" applyFill="1" applyBorder="1" applyAlignment="1">
      <alignment horizontal="center"/>
    </xf>
    <xf numFmtId="0" fontId="10" fillId="18" borderId="41" xfId="0" applyFont="1" applyFill="1" applyBorder="1" applyAlignment="1">
      <alignment horizontal="center"/>
    </xf>
    <xf numFmtId="0" fontId="2" fillId="6" borderId="40" xfId="0" applyFont="1" applyFill="1" applyBorder="1" applyAlignment="1">
      <alignment horizontal="center" vertical="center" wrapText="1"/>
    </xf>
    <xf numFmtId="0" fontId="10" fillId="0" borderId="54" xfId="0" applyFont="1" applyFill="1" applyBorder="1" applyAlignment="1">
      <alignment horizontal="center"/>
    </xf>
    <xf numFmtId="0" fontId="9" fillId="6" borderId="35" xfId="0" applyFont="1" applyFill="1" applyBorder="1" applyAlignment="1">
      <alignment horizontal="center" vertical="center" wrapText="1"/>
    </xf>
    <xf numFmtId="0" fontId="10" fillId="0" borderId="62" xfId="0" applyFont="1" applyFill="1" applyBorder="1" applyAlignment="1">
      <alignment horizontal="center"/>
    </xf>
    <xf numFmtId="0" fontId="10" fillId="0" borderId="64" xfId="0" applyFont="1" applyFill="1" applyBorder="1" applyAlignment="1">
      <alignment horizontal="center"/>
    </xf>
    <xf numFmtId="0" fontId="2" fillId="6" borderId="57" xfId="0" applyFont="1" applyFill="1" applyBorder="1" applyAlignment="1">
      <alignment horizontal="center" vertical="center" wrapText="1"/>
    </xf>
    <xf numFmtId="0" fontId="9" fillId="0" borderId="35" xfId="0" applyFont="1" applyBorder="1" applyAlignment="1">
      <alignment horizontal="center" vertical="center" wrapText="1"/>
    </xf>
    <xf numFmtId="0" fontId="49" fillId="18" borderId="0" xfId="0" applyFont="1" applyFill="1"/>
    <xf numFmtId="0" fontId="50" fillId="18" borderId="0" xfId="0" applyFont="1" applyFill="1"/>
    <xf numFmtId="0" fontId="10" fillId="18" borderId="0" xfId="0" applyFont="1" applyFill="1"/>
    <xf numFmtId="0" fontId="51" fillId="18" borderId="0" xfId="0" applyFont="1" applyFill="1"/>
    <xf numFmtId="0" fontId="34" fillId="0" borderId="40" xfId="0" applyFont="1" applyBorder="1" applyAlignment="1">
      <alignment vertical="center" wrapText="1"/>
    </xf>
    <xf numFmtId="0" fontId="34" fillId="0" borderId="57" xfId="0" applyFont="1" applyBorder="1" applyAlignment="1">
      <alignment vertical="center" wrapText="1"/>
    </xf>
    <xf numFmtId="0" fontId="34" fillId="0" borderId="35" xfId="0" applyFont="1" applyBorder="1" applyAlignment="1">
      <alignment vertical="center" wrapText="1"/>
    </xf>
    <xf numFmtId="0" fontId="9" fillId="6" borderId="21" xfId="0" applyFont="1" applyFill="1" applyBorder="1" applyAlignment="1">
      <alignment horizontal="center" vertical="center" wrapText="1"/>
    </xf>
    <xf numFmtId="0" fontId="9" fillId="5" borderId="27" xfId="0" applyFont="1" applyFill="1" applyBorder="1" applyAlignment="1">
      <alignment vertical="center"/>
    </xf>
    <xf numFmtId="9" fontId="9" fillId="5" borderId="26" xfId="0" applyNumberFormat="1" applyFont="1" applyFill="1" applyBorder="1" applyAlignment="1">
      <alignment horizontal="left" vertical="center"/>
    </xf>
    <xf numFmtId="9" fontId="2" fillId="0" borderId="0" xfId="0" applyNumberFormat="1" applyFont="1" applyFill="1" applyBorder="1" applyAlignment="1">
      <alignment horizontal="center"/>
    </xf>
    <xf numFmtId="1" fontId="28" fillId="0" borderId="41" xfId="0" applyNumberFormat="1" applyFont="1" applyFill="1" applyBorder="1" applyAlignment="1">
      <alignment horizontal="center" vertical="center" wrapText="1"/>
    </xf>
    <xf numFmtId="9" fontId="28" fillId="0" borderId="1" xfId="0" applyNumberFormat="1" applyFont="1" applyBorder="1" applyAlignment="1">
      <alignment horizontal="center" vertical="center" wrapText="1"/>
    </xf>
    <xf numFmtId="0" fontId="6" fillId="0" borderId="0" xfId="0" applyFont="1" applyBorder="1" applyAlignment="1">
      <alignment wrapText="1"/>
    </xf>
    <xf numFmtId="0" fontId="0" fillId="0" borderId="57" xfId="0" applyFill="1" applyBorder="1"/>
    <xf numFmtId="0" fontId="2" fillId="0" borderId="0" xfId="0" applyFont="1" applyFill="1" applyBorder="1" applyAlignment="1">
      <alignment horizontal="center"/>
    </xf>
    <xf numFmtId="0" fontId="43" fillId="17" borderId="0" xfId="0" applyFont="1" applyFill="1" applyBorder="1" applyAlignment="1">
      <alignment horizontal="right" vertical="center"/>
    </xf>
    <xf numFmtId="9" fontId="9" fillId="17" borderId="67" xfId="0" applyNumberFormat="1" applyFont="1" applyFill="1" applyBorder="1" applyAlignment="1">
      <alignment horizontal="center" vertical="center"/>
    </xf>
    <xf numFmtId="9" fontId="9" fillId="17" borderId="65" xfId="0" applyNumberFormat="1" applyFont="1" applyFill="1" applyBorder="1" applyAlignment="1">
      <alignment horizontal="center" vertical="center"/>
    </xf>
    <xf numFmtId="9" fontId="9" fillId="17" borderId="68" xfId="0" applyNumberFormat="1" applyFont="1" applyFill="1" applyBorder="1" applyAlignment="1">
      <alignment horizontal="center" vertical="center"/>
    </xf>
    <xf numFmtId="9" fontId="0" fillId="0" borderId="13" xfId="1" applyFont="1" applyFill="1" applyBorder="1" applyAlignment="1">
      <alignment horizontal="center"/>
    </xf>
    <xf numFmtId="9" fontId="0" fillId="0" borderId="14" xfId="1" applyFont="1" applyFill="1" applyBorder="1" applyAlignment="1">
      <alignment horizontal="center"/>
    </xf>
    <xf numFmtId="9" fontId="0" fillId="0" borderId="15" xfId="1" applyFont="1" applyFill="1" applyBorder="1" applyAlignment="1">
      <alignment horizontal="center"/>
    </xf>
    <xf numFmtId="0" fontId="52" fillId="17" borderId="0" xfId="0" applyFont="1" applyFill="1"/>
    <xf numFmtId="0" fontId="53" fillId="18" borderId="0" xfId="0" applyFont="1" applyFill="1"/>
    <xf numFmtId="9" fontId="2" fillId="0" borderId="0" xfId="0" applyNumberFormat="1" applyFont="1" applyFill="1" applyBorder="1" applyAlignment="1">
      <alignment horizontal="center"/>
    </xf>
    <xf numFmtId="0" fontId="7" fillId="0" borderId="0" xfId="0" applyFont="1" applyBorder="1" applyAlignment="1"/>
    <xf numFmtId="0" fontId="10" fillId="0" borderId="0" xfId="0" applyFont="1" applyBorder="1" applyAlignment="1">
      <alignment vertical="center" wrapText="1"/>
    </xf>
    <xf numFmtId="0" fontId="6" fillId="0" borderId="8" xfId="0" applyFont="1" applyFill="1" applyBorder="1" applyAlignment="1">
      <alignment horizontal="right" vertical="center"/>
    </xf>
    <xf numFmtId="0" fontId="6" fillId="0" borderId="13" xfId="0" applyFont="1" applyFill="1" applyBorder="1" applyAlignment="1">
      <alignment horizontal="right" vertical="center"/>
    </xf>
    <xf numFmtId="0" fontId="0" fillId="0" borderId="26" xfId="0" applyFill="1" applyBorder="1"/>
    <xf numFmtId="0" fontId="6" fillId="0" borderId="0" xfId="0" applyFont="1" applyFill="1" applyBorder="1" applyAlignment="1">
      <alignment vertical="center" wrapText="1"/>
    </xf>
    <xf numFmtId="9" fontId="6" fillId="0" borderId="0" xfId="0" applyNumberFormat="1" applyFont="1" applyBorder="1" applyAlignment="1">
      <alignment vertical="center" wrapText="1"/>
    </xf>
    <xf numFmtId="0" fontId="55" fillId="0" borderId="0" xfId="0" applyFont="1" applyBorder="1"/>
    <xf numFmtId="0" fontId="55" fillId="0" borderId="0" xfId="0" applyFont="1"/>
    <xf numFmtId="0" fontId="56" fillId="0" borderId="0" xfId="0" applyFont="1" applyBorder="1" applyAlignment="1">
      <alignment horizontal="left" vertical="center" wrapText="1"/>
    </xf>
    <xf numFmtId="0" fontId="55" fillId="3" borderId="0" xfId="0" applyFont="1" applyFill="1" applyBorder="1" applyAlignment="1">
      <alignment horizontal="left" wrapText="1"/>
    </xf>
    <xf numFmtId="0" fontId="55" fillId="0" borderId="0" xfId="0" applyFont="1" applyBorder="1" applyAlignment="1">
      <alignment vertical="center"/>
    </xf>
    <xf numFmtId="0" fontId="55" fillId="0" borderId="0" xfId="0" applyFont="1" applyBorder="1" applyAlignment="1">
      <alignment horizontal="left" vertical="center" indent="5"/>
    </xf>
    <xf numFmtId="0" fontId="58" fillId="0" borderId="0" xfId="0" applyFont="1" applyBorder="1" applyAlignment="1">
      <alignment horizontal="center" vertical="center"/>
    </xf>
    <xf numFmtId="0" fontId="55" fillId="0" borderId="24" xfId="0" applyFont="1" applyBorder="1"/>
    <xf numFmtId="165" fontId="54" fillId="0" borderId="38" xfId="1" applyNumberFormat="1" applyFont="1" applyBorder="1" applyAlignment="1">
      <alignment horizontal="center" vertical="center"/>
    </xf>
    <xf numFmtId="165" fontId="54" fillId="0" borderId="61" xfId="1" applyNumberFormat="1" applyFont="1" applyBorder="1" applyAlignment="1">
      <alignment horizontal="center" vertical="center"/>
    </xf>
    <xf numFmtId="165" fontId="54" fillId="0" borderId="60" xfId="1" applyNumberFormat="1" applyFont="1" applyBorder="1" applyAlignment="1">
      <alignment horizontal="center" vertical="center"/>
    </xf>
    <xf numFmtId="165" fontId="54" fillId="0" borderId="5" xfId="1" applyNumberFormat="1" applyFont="1" applyBorder="1" applyAlignment="1">
      <alignment horizontal="center" vertical="center"/>
    </xf>
    <xf numFmtId="165" fontId="54" fillId="0" borderId="59" xfId="1" applyNumberFormat="1" applyFont="1" applyBorder="1" applyAlignment="1">
      <alignment horizontal="center" vertical="center"/>
    </xf>
    <xf numFmtId="165" fontId="54" fillId="0" borderId="1" xfId="1" applyNumberFormat="1" applyFont="1" applyBorder="1" applyAlignment="1">
      <alignment horizontal="center" vertical="center"/>
    </xf>
    <xf numFmtId="165" fontId="54" fillId="0" borderId="51" xfId="1" applyNumberFormat="1" applyFont="1" applyBorder="1" applyAlignment="1">
      <alignment horizontal="center" vertical="center"/>
    </xf>
    <xf numFmtId="165" fontId="54" fillId="0" borderId="58" xfId="1" applyNumberFormat="1" applyFont="1" applyBorder="1" applyAlignment="1">
      <alignment horizontal="center" vertical="center"/>
    </xf>
    <xf numFmtId="165" fontId="54" fillId="0" borderId="46" xfId="1" applyNumberFormat="1" applyFont="1" applyBorder="1" applyAlignment="1">
      <alignment horizontal="center" vertical="center"/>
    </xf>
    <xf numFmtId="165" fontId="54" fillId="0" borderId="66" xfId="1" applyNumberFormat="1" applyFont="1" applyBorder="1" applyAlignment="1">
      <alignment horizontal="center" vertical="center"/>
    </xf>
    <xf numFmtId="165" fontId="54" fillId="0" borderId="14" xfId="1" applyNumberFormat="1" applyFont="1" applyBorder="1" applyAlignment="1">
      <alignment horizontal="center" vertical="center"/>
    </xf>
    <xf numFmtId="165" fontId="54" fillId="0" borderId="48" xfId="1" applyNumberFormat="1" applyFont="1" applyBorder="1" applyAlignment="1">
      <alignment horizontal="center" vertical="center"/>
    </xf>
    <xf numFmtId="165" fontId="54" fillId="0" borderId="63" xfId="1" applyNumberFormat="1" applyFont="1" applyBorder="1" applyAlignment="1">
      <alignment horizontal="center" vertical="center"/>
    </xf>
    <xf numFmtId="165" fontId="54" fillId="0" borderId="30" xfId="1" applyNumberFormat="1" applyFont="1" applyBorder="1" applyAlignment="1">
      <alignment horizontal="center" vertical="center"/>
    </xf>
    <xf numFmtId="0" fontId="0" fillId="0" borderId="0" xfId="0" applyAlignment="1">
      <alignment wrapText="1"/>
    </xf>
    <xf numFmtId="0" fontId="0" fillId="0" borderId="0" xfId="0" applyFill="1" applyAlignment="1">
      <alignment wrapText="1"/>
    </xf>
    <xf numFmtId="0" fontId="5" fillId="0" borderId="0" xfId="0" applyFont="1" applyBorder="1" applyAlignment="1">
      <alignment horizontal="center" vertical="center" wrapText="1"/>
    </xf>
    <xf numFmtId="0" fontId="34" fillId="0" borderId="26" xfId="0" applyFont="1" applyBorder="1" applyAlignment="1">
      <alignment vertical="center" wrapText="1"/>
    </xf>
    <xf numFmtId="0" fontId="34" fillId="0" borderId="12" xfId="0" applyFont="1" applyBorder="1" applyAlignment="1">
      <alignment vertical="center" wrapText="1"/>
    </xf>
    <xf numFmtId="0" fontId="34" fillId="0" borderId="27" xfId="0" applyFont="1" applyBorder="1" applyAlignment="1">
      <alignment vertical="center" wrapText="1"/>
    </xf>
    <xf numFmtId="0" fontId="0" fillId="0" borderId="20" xfId="0" applyBorder="1"/>
    <xf numFmtId="0" fontId="55" fillId="0" borderId="11" xfId="0" applyFont="1" applyBorder="1" applyAlignment="1">
      <alignment horizontal="center" vertical="center" wrapText="1"/>
    </xf>
    <xf numFmtId="0" fontId="55" fillId="0" borderId="17" xfId="0" applyFont="1" applyBorder="1"/>
    <xf numFmtId="0" fontId="55" fillId="0" borderId="11" xfId="0" applyFont="1" applyBorder="1" applyAlignment="1">
      <alignment vertical="center"/>
    </xf>
    <xf numFmtId="0" fontId="55" fillId="0" borderId="0" xfId="0" applyFont="1" applyFill="1" applyBorder="1"/>
    <xf numFmtId="0" fontId="55" fillId="0" borderId="0" xfId="0" applyFont="1" applyFill="1" applyBorder="1" applyAlignment="1"/>
    <xf numFmtId="9" fontId="2" fillId="0" borderId="0" xfId="0" applyNumberFormat="1" applyFont="1" applyFill="1" applyBorder="1" applyAlignment="1">
      <alignment horizontal="center"/>
    </xf>
    <xf numFmtId="9" fontId="2" fillId="0" borderId="18" xfId="0" applyNumberFormat="1" applyFont="1" applyFill="1" applyBorder="1" applyAlignment="1">
      <alignment horizontal="center"/>
    </xf>
    <xf numFmtId="0" fontId="2" fillId="5" borderId="20" xfId="0" applyFont="1" applyFill="1" applyBorder="1" applyAlignment="1">
      <alignment vertical="center" wrapText="1"/>
    </xf>
    <xf numFmtId="0" fontId="2" fillId="18" borderId="39" xfId="0" applyFont="1" applyFill="1" applyBorder="1" applyAlignment="1">
      <alignment horizontal="center" vertical="center" wrapText="1"/>
    </xf>
    <xf numFmtId="9" fontId="2" fillId="0" borderId="12" xfId="0" applyNumberFormat="1" applyFont="1" applyFill="1" applyBorder="1" applyAlignment="1">
      <alignment horizontal="center"/>
    </xf>
    <xf numFmtId="9" fontId="0" fillId="0" borderId="27" xfId="1" applyFont="1" applyFill="1" applyBorder="1" applyAlignment="1">
      <alignment horizontal="center"/>
    </xf>
    <xf numFmtId="0" fontId="0" fillId="0" borderId="46" xfId="0" applyFill="1" applyBorder="1" applyAlignment="1">
      <alignment horizontal="center" vertical="center"/>
    </xf>
    <xf numFmtId="0" fontId="0" fillId="8" borderId="46" xfId="0" applyFill="1" applyBorder="1" applyAlignment="1">
      <alignment horizontal="center" vertical="center"/>
    </xf>
    <xf numFmtId="0" fontId="0" fillId="8" borderId="0" xfId="0" applyFill="1" applyBorder="1" applyAlignment="1">
      <alignment horizontal="center" vertical="center"/>
    </xf>
    <xf numFmtId="0" fontId="0" fillId="8" borderId="12" xfId="0" applyFill="1" applyBorder="1" applyAlignment="1">
      <alignment horizontal="center" vertical="center"/>
    </xf>
    <xf numFmtId="0" fontId="0" fillId="8" borderId="11" xfId="0" applyFill="1" applyBorder="1" applyAlignment="1">
      <alignment horizontal="center" vertical="center"/>
    </xf>
    <xf numFmtId="0" fontId="0" fillId="8" borderId="0" xfId="0" applyFill="1" applyBorder="1"/>
    <xf numFmtId="0" fontId="0" fillId="8" borderId="12" xfId="0" applyFill="1" applyBorder="1"/>
    <xf numFmtId="0" fontId="0" fillId="8" borderId="8" xfId="0" applyFill="1" applyBorder="1" applyAlignment="1">
      <alignment horizontal="center" vertical="center"/>
    </xf>
    <xf numFmtId="0" fontId="0" fillId="8" borderId="11" xfId="0" applyFill="1" applyBorder="1"/>
    <xf numFmtId="0" fontId="0" fillId="8" borderId="8" xfId="0" applyFill="1" applyBorder="1" applyAlignment="1" applyProtection="1">
      <alignment horizontal="center" vertical="center"/>
    </xf>
    <xf numFmtId="0" fontId="0" fillId="8" borderId="0" xfId="0" applyFill="1" applyBorder="1" applyAlignment="1" applyProtection="1">
      <alignment horizontal="center" vertical="center"/>
    </xf>
    <xf numFmtId="0" fontId="0" fillId="8" borderId="12" xfId="0" applyFill="1" applyBorder="1" applyAlignment="1" applyProtection="1">
      <alignment horizontal="center" vertical="center"/>
    </xf>
    <xf numFmtId="0" fontId="0" fillId="8" borderId="13" xfId="0" applyFill="1" applyBorder="1" applyAlignment="1">
      <alignment horizontal="center" vertical="center"/>
    </xf>
    <xf numFmtId="0" fontId="0" fillId="8" borderId="14" xfId="0" applyFill="1" applyBorder="1" applyAlignment="1">
      <alignment horizontal="center" vertical="center"/>
    </xf>
    <xf numFmtId="0" fontId="0" fillId="20" borderId="46" xfId="0" applyFill="1" applyBorder="1" applyAlignment="1">
      <alignment horizontal="center" vertical="center"/>
    </xf>
    <xf numFmtId="0" fontId="9" fillId="5" borderId="40" xfId="0" applyFont="1" applyFill="1" applyBorder="1" applyAlignment="1"/>
    <xf numFmtId="0" fontId="9" fillId="5" borderId="17" xfId="0" applyFont="1" applyFill="1" applyBorder="1" applyAlignment="1">
      <alignment horizontal="center"/>
    </xf>
    <xf numFmtId="0" fontId="2" fillId="6" borderId="59" xfId="0" applyFont="1" applyFill="1" applyBorder="1" applyAlignment="1">
      <alignment horizontal="center" vertical="center" wrapText="1"/>
    </xf>
    <xf numFmtId="0" fontId="2" fillId="6" borderId="54" xfId="0" applyFont="1" applyFill="1" applyBorder="1" applyAlignment="1">
      <alignment horizontal="center" vertical="center" wrapText="1"/>
    </xf>
    <xf numFmtId="0" fontId="55" fillId="19" borderId="0" xfId="0" applyFont="1" applyFill="1" applyBorder="1" applyAlignment="1">
      <alignment wrapText="1"/>
    </xf>
    <xf numFmtId="0" fontId="2" fillId="6" borderId="62"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0" fillId="6" borderId="20" xfId="0" applyFill="1" applyBorder="1" applyAlignment="1">
      <alignment horizontal="center" vertical="center" wrapText="1"/>
    </xf>
    <xf numFmtId="0" fontId="2" fillId="6" borderId="21" xfId="0" applyFont="1" applyFill="1" applyBorder="1" applyAlignment="1">
      <alignment vertical="center" wrapText="1"/>
    </xf>
    <xf numFmtId="0" fontId="2" fillId="6" borderId="52" xfId="0" applyFont="1" applyFill="1" applyBorder="1" applyAlignment="1">
      <alignment horizontal="center" vertical="center" wrapText="1"/>
    </xf>
    <xf numFmtId="0" fontId="0" fillId="6" borderId="24" xfId="0" applyFill="1" applyBorder="1" applyAlignment="1">
      <alignment horizontal="center" vertical="center" wrapText="1"/>
    </xf>
    <xf numFmtId="0" fontId="2" fillId="6" borderId="70" xfId="0" applyFont="1" applyFill="1" applyBorder="1" applyAlignment="1">
      <alignment horizontal="center" vertical="center" wrapText="1"/>
    </xf>
    <xf numFmtId="0" fontId="9" fillId="0" borderId="0" xfId="0" applyFont="1" applyBorder="1" applyAlignment="1">
      <alignment horizontal="center" vertical="center"/>
    </xf>
    <xf numFmtId="0" fontId="11" fillId="0" borderId="11" xfId="0" applyFont="1" applyBorder="1" applyAlignment="1">
      <alignment horizontal="center" vertical="center"/>
    </xf>
    <xf numFmtId="0" fontId="11" fillId="0" borderId="0" xfId="0" applyFont="1" applyBorder="1" applyAlignment="1">
      <alignment horizontal="center" vertical="center"/>
    </xf>
    <xf numFmtId="0" fontId="2" fillId="6" borderId="19"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6" xfId="0" applyFont="1" applyFill="1" applyBorder="1" applyAlignment="1">
      <alignment horizontal="center" vertical="center" wrapText="1"/>
    </xf>
    <xf numFmtId="0" fontId="2" fillId="6" borderId="0" xfId="0" applyFont="1" applyFill="1" applyBorder="1" applyAlignment="1">
      <alignment horizontal="center" vertical="center" wrapText="1"/>
    </xf>
    <xf numFmtId="0" fontId="9" fillId="5" borderId="17" xfId="0" applyFont="1" applyFill="1" applyBorder="1" applyAlignment="1"/>
    <xf numFmtId="0" fontId="2" fillId="5" borderId="44"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9" fillId="5" borderId="17" xfId="0" applyFont="1" applyFill="1" applyBorder="1" applyAlignment="1">
      <alignment horizontal="center" vertical="center"/>
    </xf>
    <xf numFmtId="0" fontId="9" fillId="5" borderId="40" xfId="0" applyFont="1" applyFill="1" applyBorder="1" applyAlignment="1">
      <alignment horizontal="center"/>
    </xf>
    <xf numFmtId="0" fontId="9" fillId="5" borderId="57" xfId="0" applyFont="1" applyFill="1" applyBorder="1" applyAlignment="1">
      <alignment horizontal="center" vertical="center"/>
    </xf>
    <xf numFmtId="0" fontId="9" fillId="5" borderId="11" xfId="0" applyFont="1" applyFill="1" applyBorder="1" applyAlignment="1">
      <alignment horizontal="center"/>
    </xf>
    <xf numFmtId="0" fontId="2" fillId="0" borderId="46"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54" xfId="0" applyFont="1" applyFill="1" applyBorder="1" applyAlignment="1">
      <alignment horizontal="center" vertical="center" wrapText="1"/>
    </xf>
    <xf numFmtId="0" fontId="2" fillId="0" borderId="64" xfId="0" applyFont="1" applyFill="1" applyBorder="1" applyAlignment="1">
      <alignment horizontal="center" vertical="center" wrapText="1"/>
    </xf>
    <xf numFmtId="0" fontId="2" fillId="0" borderId="52" xfId="0" applyFont="1" applyFill="1" applyBorder="1" applyAlignment="1">
      <alignment horizontal="center" vertical="center" wrapText="1"/>
    </xf>
    <xf numFmtId="0" fontId="2" fillId="0" borderId="50" xfId="0" applyFont="1" applyFill="1" applyBorder="1" applyAlignment="1">
      <alignment horizontal="center" vertical="center" wrapText="1"/>
    </xf>
    <xf numFmtId="0" fontId="2" fillId="0" borderId="62" xfId="0" applyFont="1" applyFill="1" applyBorder="1" applyAlignment="1">
      <alignment horizontal="center" vertical="center" wrapText="1"/>
    </xf>
    <xf numFmtId="0" fontId="0" fillId="4" borderId="59" xfId="0" applyFill="1" applyBorder="1" applyAlignment="1">
      <alignment horizontal="center" vertical="center" wrapText="1"/>
    </xf>
    <xf numFmtId="0" fontId="0" fillId="4" borderId="51" xfId="0" applyFill="1" applyBorder="1" applyAlignment="1">
      <alignment horizontal="left" wrapText="1"/>
    </xf>
    <xf numFmtId="0" fontId="9" fillId="5" borderId="18" xfId="0" applyFont="1" applyFill="1" applyBorder="1" applyAlignment="1">
      <alignment horizontal="center" vertical="center"/>
    </xf>
    <xf numFmtId="0" fontId="9" fillId="5" borderId="26" xfId="0" applyFont="1" applyFill="1" applyBorder="1" applyAlignment="1">
      <alignment horizontal="center" vertical="center"/>
    </xf>
    <xf numFmtId="0" fontId="0" fillId="4" borderId="34" xfId="0" applyFill="1" applyBorder="1" applyAlignment="1">
      <alignment horizontal="center" vertical="center" wrapText="1"/>
    </xf>
    <xf numFmtId="0" fontId="2" fillId="6" borderId="12" xfId="0" applyFont="1" applyFill="1" applyBorder="1" applyAlignment="1">
      <alignment horizontal="center" vertical="center" wrapText="1"/>
    </xf>
    <xf numFmtId="0" fontId="9" fillId="5" borderId="26" xfId="0" applyFont="1" applyFill="1" applyBorder="1" applyAlignment="1"/>
    <xf numFmtId="0" fontId="0" fillId="4" borderId="58" xfId="0" applyFill="1" applyBorder="1" applyAlignment="1">
      <alignment horizontal="left" wrapText="1"/>
    </xf>
    <xf numFmtId="0" fontId="9" fillId="5" borderId="26" xfId="0" applyFont="1" applyFill="1" applyBorder="1" applyAlignment="1">
      <alignment vertical="center"/>
    </xf>
    <xf numFmtId="0" fontId="7" fillId="8" borderId="56" xfId="0" applyFont="1" applyFill="1" applyBorder="1" applyAlignment="1">
      <alignment horizontal="center" wrapText="1"/>
    </xf>
    <xf numFmtId="0" fontId="0" fillId="0" borderId="0" xfId="0" applyFill="1" applyAlignment="1"/>
    <xf numFmtId="0" fontId="55" fillId="0" borderId="18" xfId="0" applyFont="1" applyFill="1" applyBorder="1" applyAlignment="1">
      <alignment wrapText="1"/>
    </xf>
    <xf numFmtId="0" fontId="55" fillId="0" borderId="26" xfId="0" applyFont="1" applyFill="1" applyBorder="1" applyAlignment="1">
      <alignment wrapText="1"/>
    </xf>
    <xf numFmtId="0" fontId="56" fillId="0" borderId="0" xfId="0" applyFont="1" applyBorder="1" applyAlignment="1">
      <alignment horizontal="left" vertical="center"/>
    </xf>
    <xf numFmtId="0" fontId="55" fillId="0" borderId="0" xfId="0" applyFont="1" applyBorder="1" applyAlignment="1">
      <alignment horizontal="left" vertical="center"/>
    </xf>
    <xf numFmtId="0" fontId="0" fillId="0" borderId="8" xfId="0" applyFont="1" applyBorder="1" applyAlignment="1">
      <alignment wrapText="1"/>
    </xf>
    <xf numFmtId="0" fontId="2" fillId="0" borderId="9" xfId="0" applyFont="1" applyBorder="1" applyAlignment="1">
      <alignment wrapText="1"/>
    </xf>
    <xf numFmtId="0" fontId="0" fillId="0" borderId="13" xfId="0" applyBorder="1" applyAlignment="1">
      <alignment shrinkToFit="1"/>
    </xf>
    <xf numFmtId="0" fontId="0" fillId="0" borderId="15" xfId="0" applyBorder="1" applyAlignment="1">
      <alignment horizontal="center" shrinkToFit="1"/>
    </xf>
    <xf numFmtId="0" fontId="55" fillId="0" borderId="11" xfId="0" applyFont="1" applyBorder="1" applyAlignment="1">
      <alignment horizontal="center" vertical="center" wrapText="1"/>
    </xf>
    <xf numFmtId="0" fontId="5" fillId="0" borderId="0" xfId="0" applyFont="1" applyBorder="1" applyAlignment="1">
      <alignment horizontal="center" vertical="center" wrapText="1"/>
    </xf>
    <xf numFmtId="0" fontId="35" fillId="0" borderId="0" xfId="0" applyFont="1" applyBorder="1" applyAlignment="1">
      <alignment horizontal="left" vertical="top" wrapText="1"/>
    </xf>
    <xf numFmtId="0" fontId="5" fillId="0" borderId="0" xfId="0" applyFont="1" applyBorder="1" applyAlignment="1">
      <alignment horizontal="left" vertical="center"/>
    </xf>
    <xf numFmtId="0" fontId="49" fillId="0" borderId="0" xfId="0" applyFont="1" applyBorder="1"/>
    <xf numFmtId="0" fontId="6" fillId="0" borderId="50" xfId="0" applyFont="1" applyFill="1" applyBorder="1" applyAlignment="1">
      <alignment horizontal="right" vertical="center"/>
    </xf>
    <xf numFmtId="9" fontId="6" fillId="0" borderId="53" xfId="0" applyNumberFormat="1" applyFont="1" applyBorder="1" applyAlignment="1">
      <alignment horizontal="center" vertical="center" wrapText="1"/>
    </xf>
    <xf numFmtId="0" fontId="35" fillId="0" borderId="2" xfId="0" applyFont="1" applyFill="1" applyBorder="1" applyAlignment="1">
      <alignment horizontal="left" vertical="center"/>
    </xf>
    <xf numFmtId="0" fontId="6" fillId="0" borderId="4" xfId="0" applyFont="1" applyBorder="1" applyAlignment="1">
      <alignment horizontal="center" vertical="center"/>
    </xf>
    <xf numFmtId="0" fontId="6" fillId="0" borderId="51" xfId="0" applyFont="1" applyBorder="1" applyAlignment="1">
      <alignment horizontal="center" vertical="center" wrapText="1"/>
    </xf>
    <xf numFmtId="0" fontId="6" fillId="16" borderId="4" xfId="0" applyFont="1" applyFill="1" applyBorder="1" applyAlignment="1">
      <alignment horizontal="center" vertical="center" wrapText="1"/>
    </xf>
    <xf numFmtId="1" fontId="28" fillId="0" borderId="58" xfId="0" applyNumberFormat="1" applyFont="1" applyFill="1" applyBorder="1" applyAlignment="1">
      <alignment horizontal="center" vertical="center" wrapText="1"/>
    </xf>
    <xf numFmtId="9" fontId="28" fillId="0" borderId="51" xfId="0" applyNumberFormat="1" applyFont="1" applyBorder="1" applyAlignment="1">
      <alignment horizontal="center" vertical="center" wrapText="1"/>
    </xf>
    <xf numFmtId="0" fontId="6" fillId="16" borderId="25" xfId="0" applyFont="1" applyFill="1" applyBorder="1" applyAlignment="1">
      <alignment horizontal="center" vertical="center" wrapText="1"/>
    </xf>
    <xf numFmtId="0" fontId="65" fillId="0" borderId="21"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21" xfId="0" applyFont="1" applyBorder="1" applyAlignment="1">
      <alignment horizontal="center" vertical="top" wrapText="1"/>
    </xf>
    <xf numFmtId="9" fontId="2" fillId="0" borderId="21" xfId="0" applyNumberFormat="1" applyFont="1" applyBorder="1" applyAlignment="1">
      <alignment horizontal="center"/>
    </xf>
    <xf numFmtId="9" fontId="2" fillId="0" borderId="20" xfId="0" applyNumberFormat="1" applyFont="1" applyBorder="1" applyAlignment="1">
      <alignment horizontal="center"/>
    </xf>
    <xf numFmtId="165" fontId="66" fillId="0" borderId="62" xfId="1" applyNumberFormat="1" applyFont="1" applyBorder="1"/>
    <xf numFmtId="165" fontId="66" fillId="0" borderId="54" xfId="1" applyNumberFormat="1" applyFont="1" applyBorder="1"/>
    <xf numFmtId="165" fontId="66" fillId="0" borderId="64" xfId="1" applyNumberFormat="1" applyFont="1" applyBorder="1"/>
    <xf numFmtId="0" fontId="56" fillId="0" borderId="21" xfId="0" applyFont="1" applyBorder="1" applyAlignment="1">
      <alignment horizontal="center" vertical="center" wrapText="1"/>
    </xf>
    <xf numFmtId="49" fontId="56" fillId="0" borderId="21" xfId="0" applyNumberFormat="1" applyFont="1" applyBorder="1" applyAlignment="1">
      <alignment horizontal="center" vertical="center" wrapText="1"/>
    </xf>
    <xf numFmtId="166" fontId="56" fillId="0" borderId="21" xfId="0" applyNumberFormat="1" applyFont="1" applyBorder="1" applyAlignment="1">
      <alignment horizontal="center" vertical="center" wrapText="1"/>
    </xf>
    <xf numFmtId="0" fontId="56" fillId="0" borderId="21" xfId="0" applyFont="1" applyBorder="1" applyAlignment="1">
      <alignment horizontal="center"/>
    </xf>
    <xf numFmtId="0" fontId="55" fillId="0" borderId="21" xfId="0" applyFont="1" applyBorder="1"/>
    <xf numFmtId="0" fontId="10" fillId="0" borderId="40" xfId="0" applyFont="1" applyFill="1" applyBorder="1" applyAlignment="1">
      <alignment horizontal="center"/>
    </xf>
    <xf numFmtId="0" fontId="10" fillId="0" borderId="57" xfId="0" applyFont="1" applyFill="1" applyBorder="1" applyAlignment="1">
      <alignment horizontal="center"/>
    </xf>
    <xf numFmtId="0" fontId="10" fillId="0" borderId="69" xfId="0" applyFont="1" applyFill="1" applyBorder="1" applyAlignment="1">
      <alignment horizontal="center"/>
    </xf>
    <xf numFmtId="0" fontId="10" fillId="0" borderId="52" xfId="0" applyFont="1" applyFill="1" applyBorder="1" applyAlignment="1">
      <alignment horizontal="center"/>
    </xf>
    <xf numFmtId="0" fontId="10" fillId="0" borderId="35" xfId="0" applyFont="1" applyFill="1" applyBorder="1" applyAlignment="1">
      <alignment horizontal="center"/>
    </xf>
    <xf numFmtId="0" fontId="0" fillId="5" borderId="20" xfId="0" applyFill="1" applyBorder="1" applyAlignment="1">
      <alignment horizontal="center" vertical="center" wrapText="1"/>
    </xf>
    <xf numFmtId="0" fontId="0" fillId="5" borderId="21" xfId="0" applyFill="1" applyBorder="1" applyAlignment="1">
      <alignment horizontal="center" vertical="center" wrapText="1"/>
    </xf>
    <xf numFmtId="0" fontId="0" fillId="5" borderId="24" xfId="0" applyFill="1" applyBorder="1" applyAlignment="1">
      <alignment horizontal="center" vertical="center" wrapText="1"/>
    </xf>
    <xf numFmtId="0" fontId="12" fillId="13" borderId="24" xfId="0" applyFont="1" applyFill="1" applyBorder="1" applyAlignment="1">
      <alignment horizontal="left" vertical="center" wrapText="1"/>
    </xf>
    <xf numFmtId="0" fontId="14" fillId="13" borderId="21" xfId="0" applyFont="1" applyFill="1" applyBorder="1" applyAlignment="1">
      <alignment horizontal="center" vertical="center" wrapText="1"/>
    </xf>
    <xf numFmtId="164" fontId="2" fillId="13" borderId="20" xfId="0" applyNumberFormat="1" applyFont="1" applyFill="1" applyBorder="1" applyAlignment="1">
      <alignment horizontal="center" vertical="center" wrapText="1"/>
    </xf>
    <xf numFmtId="0" fontId="7" fillId="13" borderId="22" xfId="0" applyFont="1" applyFill="1" applyBorder="1" applyAlignment="1">
      <alignment horizontal="center" vertical="center" wrapText="1"/>
    </xf>
    <xf numFmtId="0" fontId="19" fillId="13" borderId="36" xfId="0" applyFont="1" applyFill="1" applyBorder="1" applyAlignment="1">
      <alignment horizontal="center" vertical="center"/>
    </xf>
    <xf numFmtId="0" fontId="0" fillId="13" borderId="62" xfId="0" applyFill="1" applyBorder="1" applyAlignment="1">
      <alignment horizontal="center" vertical="center" wrapText="1"/>
    </xf>
    <xf numFmtId="0" fontId="0" fillId="13" borderId="62" xfId="0" applyFill="1" applyBorder="1" applyAlignment="1">
      <alignment horizontal="left" wrapText="1"/>
    </xf>
    <xf numFmtId="0" fontId="0" fillId="13" borderId="54" xfId="0" applyFill="1" applyBorder="1" applyAlignment="1">
      <alignment horizontal="center" vertical="center" wrapText="1"/>
    </xf>
    <xf numFmtId="0" fontId="0" fillId="13" borderId="54" xfId="0" applyFill="1" applyBorder="1" applyAlignment="1">
      <alignment horizontal="left" wrapText="1"/>
    </xf>
    <xf numFmtId="0" fontId="0" fillId="13" borderId="64" xfId="0" applyFill="1" applyBorder="1" applyAlignment="1">
      <alignment horizontal="center" vertical="center" wrapText="1"/>
    </xf>
    <xf numFmtId="0" fontId="0" fillId="13" borderId="64" xfId="0" applyFill="1" applyBorder="1" applyAlignment="1">
      <alignment horizontal="left" wrapText="1"/>
    </xf>
    <xf numFmtId="0" fontId="0" fillId="13" borderId="52" xfId="0" applyFill="1" applyBorder="1" applyAlignment="1">
      <alignment horizontal="center" vertical="center" wrapText="1"/>
    </xf>
    <xf numFmtId="0" fontId="0" fillId="13" borderId="54" xfId="0" applyFill="1" applyBorder="1" applyAlignment="1" applyProtection="1">
      <alignment horizontal="left" wrapText="1"/>
    </xf>
    <xf numFmtId="0" fontId="0" fillId="13" borderId="21" xfId="0" applyFill="1" applyBorder="1" applyAlignment="1">
      <alignment horizontal="center" vertical="center" wrapText="1"/>
    </xf>
    <xf numFmtId="0" fontId="0" fillId="13" borderId="21" xfId="0" applyFill="1" applyBorder="1" applyAlignment="1">
      <alignment horizontal="left" wrapText="1"/>
    </xf>
    <xf numFmtId="0" fontId="9" fillId="13" borderId="1" xfId="0" applyFont="1" applyFill="1" applyBorder="1" applyAlignment="1">
      <alignment horizontal="center" wrapText="1"/>
    </xf>
    <xf numFmtId="0" fontId="13" fillId="13" borderId="19" xfId="0" applyFont="1" applyFill="1" applyBorder="1" applyAlignment="1">
      <alignment horizontal="left" vertical="center" wrapText="1"/>
    </xf>
    <xf numFmtId="0" fontId="12" fillId="13" borderId="21" xfId="0" applyFont="1" applyFill="1" applyBorder="1" applyAlignment="1">
      <alignment horizontal="center" vertical="center" wrapText="1"/>
    </xf>
    <xf numFmtId="0" fontId="19" fillId="13" borderId="21" xfId="0" applyFont="1" applyFill="1" applyBorder="1" applyAlignment="1">
      <alignment horizontal="center" vertical="center"/>
    </xf>
    <xf numFmtId="0" fontId="0" fillId="13" borderId="33" xfId="0" applyFill="1" applyBorder="1" applyAlignment="1">
      <alignment horizontal="center" vertical="center" wrapText="1"/>
    </xf>
    <xf numFmtId="0" fontId="0" fillId="13" borderId="28" xfId="0" applyFill="1" applyBorder="1" applyAlignment="1">
      <alignment horizontal="center" vertical="center" wrapText="1"/>
    </xf>
    <xf numFmtId="0" fontId="0" fillId="13" borderId="52" xfId="0" applyFill="1" applyBorder="1" applyAlignment="1">
      <alignment horizontal="left" wrapText="1"/>
    </xf>
    <xf numFmtId="0" fontId="0" fillId="13" borderId="5" xfId="0" applyFill="1" applyBorder="1" applyAlignment="1">
      <alignment horizontal="left" wrapText="1"/>
    </xf>
    <xf numFmtId="0" fontId="0" fillId="13" borderId="46" xfId="0" applyFill="1" applyBorder="1" applyAlignment="1">
      <alignment horizontal="left" wrapText="1"/>
    </xf>
    <xf numFmtId="0" fontId="0" fillId="13" borderId="46" xfId="0" applyFill="1" applyBorder="1" applyAlignment="1" applyProtection="1">
      <alignment horizontal="left" wrapText="1"/>
    </xf>
    <xf numFmtId="0" fontId="0" fillId="13" borderId="30" xfId="0" applyFill="1" applyBorder="1" applyAlignment="1">
      <alignment horizontal="left" wrapText="1"/>
    </xf>
    <xf numFmtId="0" fontId="0" fillId="13" borderId="19" xfId="0" applyFill="1" applyBorder="1" applyAlignment="1">
      <alignment horizontal="left" wrapText="1"/>
    </xf>
    <xf numFmtId="0" fontId="0" fillId="13" borderId="59" xfId="0" applyFill="1" applyBorder="1" applyAlignment="1">
      <alignment horizontal="center" vertical="center" wrapText="1"/>
    </xf>
    <xf numFmtId="0" fontId="0" fillId="13" borderId="10" xfId="0" applyFill="1" applyBorder="1" applyAlignment="1">
      <alignment horizontal="center" vertical="center" wrapText="1"/>
    </xf>
    <xf numFmtId="0" fontId="18" fillId="13" borderId="21" xfId="0" applyFont="1" applyFill="1" applyBorder="1" applyAlignment="1">
      <alignment horizontal="center" vertical="center" wrapText="1"/>
    </xf>
    <xf numFmtId="0" fontId="0" fillId="13" borderId="64" xfId="0" applyFill="1" applyBorder="1" applyAlignment="1" applyProtection="1">
      <alignment horizontal="left" wrapText="1"/>
    </xf>
    <xf numFmtId="0" fontId="18" fillId="13" borderId="20" xfId="0" applyFont="1" applyFill="1" applyBorder="1" applyAlignment="1">
      <alignment horizontal="center" vertical="center" wrapText="1"/>
    </xf>
    <xf numFmtId="164" fontId="2" fillId="13" borderId="20" xfId="0" applyNumberFormat="1" applyFont="1" applyFill="1" applyBorder="1" applyAlignment="1">
      <alignment vertical="center" wrapText="1"/>
    </xf>
    <xf numFmtId="0" fontId="12" fillId="13" borderId="20" xfId="0" applyFont="1" applyFill="1" applyBorder="1" applyAlignment="1">
      <alignment horizontal="center" vertical="center" wrapText="1"/>
    </xf>
    <xf numFmtId="49" fontId="13" fillId="13" borderId="27" xfId="0" applyNumberFormat="1" applyFont="1" applyFill="1" applyBorder="1" applyAlignment="1">
      <alignment vertical="center" wrapText="1"/>
    </xf>
    <xf numFmtId="49" fontId="13" fillId="13" borderId="23" xfId="0" applyNumberFormat="1" applyFont="1" applyFill="1" applyBorder="1" applyAlignment="1">
      <alignment vertical="center" wrapText="1"/>
    </xf>
    <xf numFmtId="49" fontId="13" fillId="13" borderId="21" xfId="0" applyNumberFormat="1" applyFont="1" applyFill="1" applyBorder="1" applyAlignment="1">
      <alignment vertical="center" wrapText="1"/>
    </xf>
    <xf numFmtId="9" fontId="38" fillId="0" borderId="62" xfId="0" applyNumberFormat="1" applyFont="1" applyFill="1" applyBorder="1" applyAlignment="1">
      <alignment horizontal="center"/>
    </xf>
    <xf numFmtId="0" fontId="37" fillId="0" borderId="0" xfId="0" applyFont="1" applyFill="1" applyBorder="1" applyAlignment="1">
      <alignment vertical="center" wrapText="1"/>
    </xf>
    <xf numFmtId="0" fontId="34" fillId="0" borderId="0" xfId="0" applyFont="1" applyFill="1" applyBorder="1" applyAlignment="1">
      <alignment vertical="center" wrapText="1"/>
    </xf>
    <xf numFmtId="0" fontId="36" fillId="0" borderId="0" xfId="0" applyFont="1" applyFill="1" applyBorder="1" applyAlignment="1">
      <alignment vertical="center" wrapText="1"/>
    </xf>
    <xf numFmtId="0" fontId="71" fillId="0" borderId="1" xfId="0" applyFont="1" applyFill="1" applyBorder="1" applyAlignment="1">
      <alignment horizontal="center" vertical="center"/>
    </xf>
    <xf numFmtId="0" fontId="71" fillId="0" borderId="9" xfId="0" applyFont="1" applyFill="1" applyBorder="1" applyAlignment="1">
      <alignment horizontal="center" vertical="center"/>
    </xf>
    <xf numFmtId="0" fontId="71" fillId="0" borderId="0" xfId="0" applyFont="1" applyFill="1" applyBorder="1" applyAlignment="1">
      <alignment horizontal="center" vertical="center"/>
    </xf>
    <xf numFmtId="0" fontId="71" fillId="0" borderId="12" xfId="0" applyFont="1" applyFill="1" applyBorder="1" applyAlignment="1">
      <alignment horizontal="center" vertical="center"/>
    </xf>
    <xf numFmtId="0" fontId="71" fillId="0" borderId="0" xfId="0" applyFont="1" applyFill="1" applyBorder="1"/>
    <xf numFmtId="0" fontId="71" fillId="0" borderId="12" xfId="0" applyFont="1" applyFill="1" applyBorder="1"/>
    <xf numFmtId="0" fontId="70"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79" fillId="0" borderId="0" xfId="0" applyFont="1" applyBorder="1"/>
    <xf numFmtId="0" fontId="55" fillId="0" borderId="40" xfId="0" applyFont="1" applyBorder="1" applyAlignment="1">
      <alignment horizontal="center" vertical="center" wrapText="1"/>
    </xf>
    <xf numFmtId="0" fontId="9" fillId="18" borderId="19" xfId="0" applyFont="1" applyFill="1" applyBorder="1" applyAlignment="1">
      <alignment horizontal="left" vertical="top" wrapText="1"/>
    </xf>
    <xf numFmtId="0" fontId="9" fillId="18" borderId="24" xfId="0" applyFont="1" applyFill="1" applyBorder="1" applyAlignment="1">
      <alignment horizontal="left" vertical="top" wrapText="1"/>
    </xf>
    <xf numFmtId="0" fontId="10" fillId="2" borderId="0" xfId="0" applyFont="1" applyFill="1" applyAlignment="1">
      <alignment horizontal="left" vertical="top" wrapText="1"/>
    </xf>
    <xf numFmtId="0" fontId="10" fillId="18" borderId="41" xfId="0" applyFont="1" applyFill="1" applyBorder="1" applyAlignment="1">
      <alignment horizontal="left" vertical="center" wrapText="1"/>
    </xf>
    <xf numFmtId="0" fontId="10" fillId="18" borderId="28" xfId="0" applyFont="1" applyFill="1" applyBorder="1" applyAlignment="1">
      <alignment horizontal="left" vertical="center" wrapText="1"/>
    </xf>
    <xf numFmtId="0" fontId="10" fillId="18" borderId="10" xfId="0" applyFont="1" applyFill="1" applyBorder="1" applyAlignment="1">
      <alignment horizontal="left" vertical="center" wrapText="1"/>
    </xf>
    <xf numFmtId="0" fontId="10" fillId="18" borderId="40" xfId="0" applyFont="1" applyFill="1" applyBorder="1" applyAlignment="1">
      <alignment horizontal="center" vertical="center" wrapText="1"/>
    </xf>
    <xf numFmtId="0" fontId="10" fillId="18" borderId="52" xfId="0" applyFont="1" applyFill="1" applyBorder="1" applyAlignment="1">
      <alignment horizontal="center" vertical="center" wrapText="1"/>
    </xf>
    <xf numFmtId="0" fontId="2" fillId="5" borderId="17" xfId="0" applyFont="1" applyFill="1" applyBorder="1" applyAlignment="1">
      <alignment horizontal="center" vertical="center" wrapText="1"/>
    </xf>
    <xf numFmtId="0" fontId="2" fillId="5" borderId="18"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5" borderId="22" xfId="0" applyFont="1" applyFill="1" applyBorder="1" applyAlignment="1">
      <alignment horizontal="center" vertical="center" wrapText="1"/>
    </xf>
    <xf numFmtId="0" fontId="2" fillId="5" borderId="23" xfId="0" applyFont="1" applyFill="1" applyBorder="1" applyAlignment="1">
      <alignment horizontal="center" vertical="center" wrapText="1"/>
    </xf>
    <xf numFmtId="0" fontId="2" fillId="5" borderId="27" xfId="0" applyFont="1" applyFill="1" applyBorder="1" applyAlignment="1">
      <alignment horizontal="center" vertical="center" wrapText="1"/>
    </xf>
    <xf numFmtId="0" fontId="70" fillId="18" borderId="60" xfId="0" applyFont="1" applyFill="1" applyBorder="1" applyAlignment="1">
      <alignment horizontal="center" vertical="top" wrapText="1"/>
    </xf>
    <xf numFmtId="0" fontId="70" fillId="18" borderId="6" xfId="0" applyFont="1" applyFill="1" applyBorder="1" applyAlignment="1">
      <alignment horizontal="center" vertical="top" wrapText="1"/>
    </xf>
    <xf numFmtId="0" fontId="70" fillId="18" borderId="38" xfId="0" applyFont="1" applyFill="1" applyBorder="1" applyAlignment="1">
      <alignment horizontal="center" vertical="top" wrapText="1"/>
    </xf>
    <xf numFmtId="0" fontId="68" fillId="18" borderId="41" xfId="0" applyFont="1" applyFill="1" applyBorder="1" applyAlignment="1">
      <alignment horizontal="left" vertical="center" wrapText="1"/>
    </xf>
    <xf numFmtId="0" fontId="68" fillId="18" borderId="28" xfId="0" applyFont="1" applyFill="1" applyBorder="1" applyAlignment="1">
      <alignment horizontal="left" vertical="center" wrapText="1"/>
    </xf>
    <xf numFmtId="0" fontId="68" fillId="18" borderId="10" xfId="0" applyFont="1" applyFill="1" applyBorder="1" applyAlignment="1">
      <alignment horizontal="left" vertical="center" wrapText="1"/>
    </xf>
    <xf numFmtId="0" fontId="68" fillId="18" borderId="58" xfId="0" applyFont="1" applyFill="1" applyBorder="1" applyAlignment="1">
      <alignment horizontal="left" vertical="top" wrapText="1"/>
    </xf>
    <xf numFmtId="0" fontId="9" fillId="18" borderId="33" xfId="0" applyFont="1" applyFill="1" applyBorder="1" applyAlignment="1">
      <alignment horizontal="left" vertical="top" wrapText="1"/>
    </xf>
    <xf numFmtId="0" fontId="9" fillId="18" borderId="59" xfId="0" applyFont="1" applyFill="1" applyBorder="1" applyAlignment="1">
      <alignment horizontal="left" vertical="top" wrapText="1"/>
    </xf>
    <xf numFmtId="0" fontId="68" fillId="18" borderId="58" xfId="0" applyFont="1" applyFill="1" applyBorder="1" applyAlignment="1">
      <alignment horizontal="center" vertical="center" wrapText="1"/>
    </xf>
    <xf numFmtId="0" fontId="68" fillId="18" borderId="33" xfId="0" applyFont="1" applyFill="1" applyBorder="1" applyAlignment="1">
      <alignment horizontal="center" vertical="center" wrapText="1"/>
    </xf>
    <xf numFmtId="0" fontId="68" fillId="18" borderId="59" xfId="0" applyFont="1" applyFill="1" applyBorder="1" applyAlignment="1">
      <alignment horizontal="center" vertical="center" wrapText="1"/>
    </xf>
    <xf numFmtId="0" fontId="2" fillId="18" borderId="11" xfId="0" applyFont="1" applyFill="1" applyBorder="1" applyAlignment="1">
      <alignment horizontal="center" vertical="center" wrapText="1"/>
    </xf>
    <xf numFmtId="0" fontId="2" fillId="18" borderId="0" xfId="0" applyFont="1" applyFill="1" applyBorder="1" applyAlignment="1">
      <alignment horizontal="center" vertical="center" wrapText="1"/>
    </xf>
    <xf numFmtId="0" fontId="67" fillId="18" borderId="41" xfId="0" applyFont="1" applyFill="1" applyBorder="1" applyAlignment="1">
      <alignment horizontal="left" vertical="center" wrapText="1"/>
    </xf>
    <xf numFmtId="0" fontId="67" fillId="18" borderId="28" xfId="0" applyFont="1" applyFill="1" applyBorder="1" applyAlignment="1">
      <alignment horizontal="left" vertical="center" wrapText="1"/>
    </xf>
    <xf numFmtId="0" fontId="67" fillId="18" borderId="10" xfId="0" applyFont="1" applyFill="1" applyBorder="1" applyAlignment="1">
      <alignment horizontal="left" vertical="center" wrapText="1"/>
    </xf>
    <xf numFmtId="0" fontId="0" fillId="18" borderId="11" xfId="0" applyFill="1" applyBorder="1" applyAlignment="1">
      <alignment horizontal="left" vertical="center" wrapText="1"/>
    </xf>
    <xf numFmtId="0" fontId="0" fillId="18" borderId="0" xfId="0" applyFill="1" applyBorder="1" applyAlignment="1">
      <alignment horizontal="left" vertical="center" wrapText="1"/>
    </xf>
    <xf numFmtId="0" fontId="10" fillId="18" borderId="45" xfId="0" applyFont="1" applyFill="1" applyBorder="1" applyAlignment="1">
      <alignment horizontal="left" vertical="center" wrapText="1"/>
    </xf>
    <xf numFmtId="0" fontId="10" fillId="18" borderId="43" xfId="0" applyFont="1" applyFill="1" applyBorder="1" applyAlignment="1">
      <alignment horizontal="left" vertical="center" wrapText="1"/>
    </xf>
    <xf numFmtId="0" fontId="10" fillId="18" borderId="55" xfId="0" applyFont="1" applyFill="1" applyBorder="1" applyAlignment="1">
      <alignment horizontal="left" vertical="center" wrapText="1"/>
    </xf>
    <xf numFmtId="0" fontId="2" fillId="5" borderId="19" xfId="0" applyFont="1" applyFill="1" applyBorder="1" applyAlignment="1">
      <alignment horizontal="center" vertical="center" wrapText="1"/>
    </xf>
    <xf numFmtId="0" fontId="2" fillId="5" borderId="24"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0"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10" fillId="18" borderId="1" xfId="0" applyFont="1" applyFill="1" applyBorder="1" applyAlignment="1">
      <alignment horizontal="left" vertical="center" wrapText="1"/>
    </xf>
    <xf numFmtId="0" fontId="10" fillId="18" borderId="8" xfId="0" applyFont="1" applyFill="1" applyBorder="1" applyAlignment="1">
      <alignment horizontal="left" vertical="center" wrapText="1"/>
    </xf>
    <xf numFmtId="0" fontId="10" fillId="18" borderId="46" xfId="0" applyFont="1" applyFill="1" applyBorder="1" applyAlignment="1">
      <alignment horizontal="left" vertical="center" wrapText="1"/>
    </xf>
    <xf numFmtId="9" fontId="2" fillId="0" borderId="0" xfId="0" applyNumberFormat="1" applyFont="1" applyFill="1" applyBorder="1" applyAlignment="1">
      <alignment horizontal="center"/>
    </xf>
    <xf numFmtId="9" fontId="2" fillId="0" borderId="18" xfId="0" applyNumberFormat="1" applyFont="1" applyFill="1" applyBorder="1" applyAlignment="1">
      <alignment horizontal="center"/>
    </xf>
    <xf numFmtId="9" fontId="0" fillId="0" borderId="23" xfId="1" applyFont="1" applyFill="1" applyBorder="1" applyAlignment="1">
      <alignment horizontal="center"/>
    </xf>
    <xf numFmtId="0" fontId="2" fillId="0" borderId="18" xfId="0" applyFont="1" applyFill="1" applyBorder="1" applyAlignment="1">
      <alignment horizontal="center"/>
    </xf>
    <xf numFmtId="0" fontId="0" fillId="18" borderId="11" xfId="0" applyFill="1" applyBorder="1" applyAlignment="1">
      <alignment horizontal="center" vertical="center" wrapText="1"/>
    </xf>
    <xf numFmtId="0" fontId="0" fillId="18" borderId="0" xfId="0" applyFill="1" applyBorder="1" applyAlignment="1">
      <alignment horizontal="center" vertical="center" wrapText="1"/>
    </xf>
    <xf numFmtId="0" fontId="7" fillId="18" borderId="0" xfId="0" applyFont="1" applyFill="1" applyBorder="1" applyAlignment="1">
      <alignment horizontal="center" vertical="center" wrapText="1"/>
    </xf>
    <xf numFmtId="0" fontId="2" fillId="18" borderId="0" xfId="0" applyFont="1" applyFill="1" applyBorder="1" applyAlignment="1">
      <alignment horizontal="right" wrapText="1"/>
    </xf>
    <xf numFmtId="0" fontId="0" fillId="13" borderId="40" xfId="0" applyFill="1" applyBorder="1" applyAlignment="1" applyProtection="1">
      <alignment horizontal="center" vertical="center"/>
      <protection locked="0"/>
    </xf>
    <xf numFmtId="0" fontId="0" fillId="13" borderId="57" xfId="0" applyFill="1" applyBorder="1" applyAlignment="1" applyProtection="1">
      <alignment horizontal="center" vertical="center"/>
      <protection locked="0"/>
    </xf>
    <xf numFmtId="0" fontId="0" fillId="13" borderId="35" xfId="0" applyFill="1" applyBorder="1" applyAlignment="1" applyProtection="1">
      <alignment horizontal="center" vertical="center"/>
      <protection locked="0"/>
    </xf>
    <xf numFmtId="0" fontId="2" fillId="6" borderId="30" xfId="0" applyFont="1" applyFill="1" applyBorder="1" applyAlignment="1">
      <alignment horizontal="left" vertical="top" wrapText="1"/>
    </xf>
    <xf numFmtId="0" fontId="2" fillId="6" borderId="47" xfId="0" applyFont="1" applyFill="1" applyBorder="1" applyAlignment="1">
      <alignment horizontal="left" vertical="top" wrapText="1"/>
    </xf>
    <xf numFmtId="0" fontId="2" fillId="6" borderId="31" xfId="0" applyFont="1" applyFill="1" applyBorder="1" applyAlignment="1">
      <alignment horizontal="left" vertical="top" wrapText="1"/>
    </xf>
    <xf numFmtId="0" fontId="0" fillId="5" borderId="40" xfId="0" applyFill="1" applyBorder="1" applyAlignment="1">
      <alignment horizontal="center" vertical="center"/>
    </xf>
    <xf numFmtId="0" fontId="0" fillId="5" borderId="35" xfId="0" applyFill="1" applyBorder="1" applyAlignment="1">
      <alignment horizontal="center" vertical="center"/>
    </xf>
    <xf numFmtId="0" fontId="0" fillId="5" borderId="57" xfId="0" applyFill="1" applyBorder="1" applyAlignment="1">
      <alignment horizontal="center" vertical="center"/>
    </xf>
    <xf numFmtId="0" fontId="60" fillId="0" borderId="30" xfId="0" applyFont="1" applyBorder="1" applyAlignment="1">
      <alignment horizontal="center" vertical="center" wrapText="1"/>
    </xf>
    <xf numFmtId="0" fontId="10" fillId="0" borderId="47" xfId="0" applyFont="1" applyBorder="1" applyAlignment="1">
      <alignment horizontal="center" vertical="center" wrapText="1"/>
    </xf>
    <xf numFmtId="0" fontId="10" fillId="0" borderId="31" xfId="0" applyFont="1" applyBorder="1" applyAlignment="1">
      <alignment horizontal="center" vertical="center" wrapText="1"/>
    </xf>
    <xf numFmtId="0" fontId="69" fillId="6" borderId="19" xfId="0" applyFont="1" applyFill="1" applyBorder="1" applyAlignment="1">
      <alignment horizontal="center" vertical="center" wrapText="1"/>
    </xf>
    <xf numFmtId="0" fontId="69" fillId="6" borderId="24" xfId="0" applyFont="1" applyFill="1" applyBorder="1" applyAlignment="1">
      <alignment horizontal="center" vertical="center" wrapText="1"/>
    </xf>
    <xf numFmtId="0" fontId="69" fillId="6" borderId="20" xfId="0" applyFont="1" applyFill="1" applyBorder="1" applyAlignment="1">
      <alignment horizontal="center" vertical="center" wrapText="1"/>
    </xf>
    <xf numFmtId="9" fontId="7" fillId="5" borderId="26" xfId="0" applyNumberFormat="1" applyFont="1" applyFill="1" applyBorder="1" applyAlignment="1">
      <alignment horizontal="center" vertical="center" wrapText="1"/>
    </xf>
    <xf numFmtId="9" fontId="7" fillId="5" borderId="12" xfId="0" applyNumberFormat="1" applyFont="1" applyFill="1" applyBorder="1" applyAlignment="1">
      <alignment horizontal="center" vertical="center" wrapText="1"/>
    </xf>
    <xf numFmtId="0" fontId="7" fillId="5" borderId="27" xfId="0" applyFont="1" applyFill="1" applyBorder="1" applyAlignment="1">
      <alignment horizontal="center" vertical="center" wrapText="1"/>
    </xf>
    <xf numFmtId="0" fontId="0" fillId="5" borderId="40" xfId="0" applyFill="1" applyBorder="1" applyAlignment="1">
      <alignment horizontal="center" vertical="center" wrapText="1"/>
    </xf>
    <xf numFmtId="0" fontId="0" fillId="5" borderId="57" xfId="0" applyFill="1" applyBorder="1" applyAlignment="1">
      <alignment horizontal="center" vertical="center" wrapText="1"/>
    </xf>
    <xf numFmtId="0" fontId="0" fillId="5" borderId="35" xfId="0" applyFill="1" applyBorder="1" applyAlignment="1">
      <alignment horizontal="center" vertical="center" wrapText="1"/>
    </xf>
    <xf numFmtId="0" fontId="24" fillId="0" borderId="5" xfId="0" applyFont="1" applyFill="1" applyBorder="1" applyAlignment="1">
      <alignment horizontal="center" vertical="center" wrapText="1"/>
    </xf>
    <xf numFmtId="0" fontId="24" fillId="0" borderId="6" xfId="0" applyFont="1" applyFill="1" applyBorder="1" applyAlignment="1">
      <alignment horizontal="center" vertical="center" wrapText="1"/>
    </xf>
    <xf numFmtId="0" fontId="24" fillId="0" borderId="7" xfId="0" applyFont="1" applyFill="1" applyBorder="1" applyAlignment="1">
      <alignment horizontal="center" vertical="center" wrapText="1"/>
    </xf>
    <xf numFmtId="0" fontId="2" fillId="0" borderId="19" xfId="0" applyFont="1" applyBorder="1" applyAlignment="1">
      <alignment horizontal="left" vertical="center" wrapText="1"/>
    </xf>
    <xf numFmtId="0" fontId="2" fillId="0" borderId="24" xfId="0" applyFont="1" applyBorder="1" applyAlignment="1">
      <alignment horizontal="left" vertical="center" wrapText="1"/>
    </xf>
    <xf numFmtId="0" fontId="2" fillId="0" borderId="20" xfId="0" applyFont="1" applyBorder="1" applyAlignment="1">
      <alignment horizontal="left" vertical="center" wrapText="1"/>
    </xf>
    <xf numFmtId="0" fontId="2" fillId="0" borderId="19"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0" xfId="0" applyFont="1" applyBorder="1" applyAlignment="1">
      <alignment horizontal="center" vertical="center" wrapText="1"/>
    </xf>
    <xf numFmtId="0" fontId="70" fillId="5" borderId="22" xfId="0" applyFont="1" applyFill="1" applyBorder="1" applyAlignment="1">
      <alignment horizontal="center" vertical="center"/>
    </xf>
    <xf numFmtId="0" fontId="70" fillId="5" borderId="23" xfId="0" applyFont="1" applyFill="1" applyBorder="1" applyAlignment="1">
      <alignment horizontal="center" vertical="center"/>
    </xf>
    <xf numFmtId="0" fontId="22" fillId="0" borderId="5"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60" fillId="0" borderId="46" xfId="0" applyFont="1" applyBorder="1" applyAlignment="1">
      <alignment horizontal="left" vertical="center" wrapText="1"/>
    </xf>
    <xf numFmtId="0" fontId="10" fillId="0" borderId="28" xfId="0" applyFont="1" applyBorder="1" applyAlignment="1">
      <alignment horizontal="left" vertical="center" wrapText="1"/>
    </xf>
    <xf numFmtId="0" fontId="10" fillId="0" borderId="29" xfId="0" applyFont="1" applyBorder="1" applyAlignment="1">
      <alignment horizontal="left" vertical="center" wrapText="1"/>
    </xf>
    <xf numFmtId="0" fontId="10" fillId="0" borderId="46" xfId="0" applyFont="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10" fillId="0" borderId="46" xfId="0" applyFont="1" applyFill="1" applyBorder="1" applyAlignment="1">
      <alignment horizontal="left" vertical="center" wrapText="1"/>
    </xf>
    <xf numFmtId="0" fontId="10" fillId="0" borderId="28" xfId="0" applyFont="1" applyFill="1" applyBorder="1" applyAlignment="1">
      <alignment horizontal="left" vertical="center" wrapText="1"/>
    </xf>
    <xf numFmtId="0" fontId="0" fillId="0" borderId="46" xfId="0" applyFill="1" applyBorder="1" applyAlignment="1">
      <alignment horizontal="left" vertical="center" wrapText="1"/>
    </xf>
    <xf numFmtId="0" fontId="0" fillId="0" borderId="28" xfId="0" applyFill="1" applyBorder="1" applyAlignment="1">
      <alignment horizontal="left" vertical="center" wrapText="1"/>
    </xf>
    <xf numFmtId="0" fontId="0" fillId="0" borderId="29" xfId="0" applyFill="1" applyBorder="1" applyAlignment="1">
      <alignment horizontal="left" vertical="center" wrapText="1"/>
    </xf>
    <xf numFmtId="0" fontId="0" fillId="0" borderId="0" xfId="0" applyBorder="1" applyAlignment="1">
      <alignment horizontal="left" vertical="center" wrapText="1"/>
    </xf>
    <xf numFmtId="0" fontId="74" fillId="0" borderId="46" xfId="0" applyFont="1" applyBorder="1" applyAlignment="1">
      <alignment horizontal="left" vertical="center" wrapText="1"/>
    </xf>
    <xf numFmtId="0" fontId="74" fillId="0" borderId="28" xfId="0" applyFont="1" applyBorder="1" applyAlignment="1">
      <alignment horizontal="left" vertical="center" wrapText="1"/>
    </xf>
    <xf numFmtId="0" fontId="74" fillId="0" borderId="29" xfId="0" applyFont="1" applyBorder="1" applyAlignment="1">
      <alignment horizontal="left" vertical="center" wrapText="1"/>
    </xf>
    <xf numFmtId="0" fontId="74" fillId="0" borderId="30" xfId="0" applyFont="1" applyBorder="1" applyAlignment="1">
      <alignment horizontal="left" vertical="center" wrapText="1"/>
    </xf>
    <xf numFmtId="0" fontId="74" fillId="0" borderId="47" xfId="0" applyFont="1" applyBorder="1" applyAlignment="1">
      <alignment horizontal="left" vertical="center" wrapText="1"/>
    </xf>
    <xf numFmtId="0" fontId="74" fillId="0" borderId="31" xfId="0" applyFont="1" applyBorder="1" applyAlignment="1">
      <alignment horizontal="left" vertical="center" wrapText="1"/>
    </xf>
    <xf numFmtId="0" fontId="2" fillId="0" borderId="19" xfId="0" applyFont="1" applyBorder="1" applyAlignment="1">
      <alignment horizontal="left" vertical="top" wrapText="1"/>
    </xf>
    <xf numFmtId="0" fontId="2" fillId="0" borderId="24" xfId="0" applyFont="1" applyBorder="1" applyAlignment="1">
      <alignment horizontal="left" vertical="top" wrapText="1"/>
    </xf>
    <xf numFmtId="0" fontId="2" fillId="0" borderId="20" xfId="0" applyFont="1" applyBorder="1" applyAlignment="1">
      <alignment horizontal="left" vertical="top" wrapText="1"/>
    </xf>
    <xf numFmtId="0" fontId="11" fillId="6" borderId="19" xfId="0" applyFont="1" applyFill="1" applyBorder="1" applyAlignment="1">
      <alignment horizontal="center" vertical="center" wrapText="1"/>
    </xf>
    <xf numFmtId="0" fontId="11" fillId="6" borderId="24"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0" fillId="0" borderId="32" xfId="0"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74" fillId="0" borderId="46" xfId="0" applyFont="1" applyBorder="1" applyAlignment="1">
      <alignment horizontal="left" vertical="top" wrapText="1"/>
    </xf>
    <xf numFmtId="0" fontId="74" fillId="0" borderId="28" xfId="0" applyFont="1" applyBorder="1" applyAlignment="1">
      <alignment horizontal="left" vertical="top" wrapText="1"/>
    </xf>
    <xf numFmtId="0" fontId="74" fillId="0" borderId="29" xfId="0" applyFont="1" applyBorder="1" applyAlignment="1">
      <alignment horizontal="left" vertical="top"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13" borderId="19" xfId="0" applyFont="1" applyFill="1" applyBorder="1" applyAlignment="1">
      <alignment horizontal="left" vertical="center" wrapText="1"/>
    </xf>
    <xf numFmtId="0" fontId="2" fillId="13" borderId="24" xfId="0" applyFont="1" applyFill="1" applyBorder="1" applyAlignment="1">
      <alignment horizontal="left" vertical="center" wrapText="1"/>
    </xf>
    <xf numFmtId="0" fontId="2" fillId="13" borderId="20" xfId="0" applyFont="1" applyFill="1" applyBorder="1" applyAlignment="1">
      <alignment horizontal="left" vertical="center" wrapText="1"/>
    </xf>
    <xf numFmtId="0" fontId="2" fillId="0" borderId="22" xfId="0" applyFont="1" applyBorder="1" applyAlignment="1">
      <alignment horizontal="left" vertical="center" wrapText="1"/>
    </xf>
    <xf numFmtId="0" fontId="2" fillId="0" borderId="27" xfId="0" applyFont="1" applyBorder="1" applyAlignment="1">
      <alignment horizontal="left" vertical="center" wrapText="1"/>
    </xf>
    <xf numFmtId="0" fontId="61" fillId="13" borderId="23" xfId="2" applyFill="1" applyBorder="1" applyAlignment="1">
      <alignment horizontal="center" vertical="center" wrapText="1"/>
    </xf>
    <xf numFmtId="0" fontId="2" fillId="13" borderId="27" xfId="0" applyFont="1" applyFill="1" applyBorder="1" applyAlignment="1">
      <alignment horizontal="center" vertical="center" wrapText="1"/>
    </xf>
    <xf numFmtId="0" fontId="14" fillId="0" borderId="22" xfId="0" applyFont="1" applyBorder="1" applyAlignment="1">
      <alignment horizontal="center" vertical="center" wrapText="1"/>
    </xf>
    <xf numFmtId="0" fontId="14" fillId="0" borderId="23" xfId="0" applyFont="1" applyBorder="1" applyAlignment="1">
      <alignment horizontal="center" vertical="center" wrapText="1"/>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6" borderId="19" xfId="0" applyFont="1" applyFill="1" applyBorder="1" applyAlignment="1">
      <alignment horizontal="center" vertical="center" wrapText="1"/>
    </xf>
    <xf numFmtId="0" fontId="2" fillId="6" borderId="24"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74" fillId="0" borderId="46" xfId="0" applyFont="1" applyFill="1" applyBorder="1" applyAlignment="1">
      <alignment horizontal="left" vertical="center" wrapText="1"/>
    </xf>
    <xf numFmtId="0" fontId="74" fillId="0" borderId="28" xfId="0" applyFont="1" applyFill="1" applyBorder="1" applyAlignment="1">
      <alignment horizontal="left" vertical="center" wrapText="1"/>
    </xf>
    <xf numFmtId="0" fontId="74" fillId="0" borderId="29" xfId="0" applyFont="1" applyFill="1" applyBorder="1" applyAlignment="1">
      <alignment horizontal="left" vertical="center" wrapText="1"/>
    </xf>
    <xf numFmtId="0" fontId="0" fillId="6" borderId="17" xfId="0" applyFill="1" applyBorder="1" applyAlignment="1">
      <alignment horizontal="center" vertical="center" wrapText="1"/>
    </xf>
    <xf numFmtId="0" fontId="0" fillId="6" borderId="18" xfId="0" applyFill="1" applyBorder="1" applyAlignment="1">
      <alignment horizontal="center" vertical="center" wrapText="1"/>
    </xf>
    <xf numFmtId="0" fontId="0" fillId="6" borderId="37" xfId="0" applyFill="1" applyBorder="1" applyAlignment="1">
      <alignment vertical="center" wrapText="1"/>
    </xf>
    <xf numFmtId="0" fontId="0" fillId="6" borderId="61" xfId="0" applyFill="1" applyBorder="1" applyAlignment="1">
      <alignment vertical="center" wrapText="1"/>
    </xf>
    <xf numFmtId="0" fontId="0" fillId="6" borderId="39" xfId="0" applyFill="1" applyBorder="1" applyAlignment="1">
      <alignment vertical="center" wrapText="1"/>
    </xf>
    <xf numFmtId="0" fontId="0" fillId="6" borderId="8" xfId="0" applyFill="1" applyBorder="1" applyAlignment="1">
      <alignment vertical="center" wrapText="1"/>
    </xf>
    <xf numFmtId="0" fontId="0" fillId="6" borderId="1" xfId="0" applyFill="1" applyBorder="1" applyAlignment="1">
      <alignment vertical="center" wrapText="1"/>
    </xf>
    <xf numFmtId="0" fontId="0" fillId="6" borderId="9" xfId="0" applyFill="1" applyBorder="1" applyAlignment="1">
      <alignment vertical="center" wrapText="1"/>
    </xf>
    <xf numFmtId="0" fontId="21" fillId="6" borderId="19" xfId="0" applyFont="1" applyFill="1" applyBorder="1" applyAlignment="1">
      <alignment horizontal="center" vertical="center" wrapText="1"/>
    </xf>
    <xf numFmtId="0" fontId="21" fillId="6" borderId="20" xfId="0" applyFont="1" applyFill="1" applyBorder="1" applyAlignment="1">
      <alignment horizontal="center" vertical="center" wrapText="1"/>
    </xf>
    <xf numFmtId="0" fontId="21" fillId="0" borderId="19"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20" xfId="0" applyFont="1" applyBorder="1" applyAlignment="1">
      <alignment horizontal="center" vertical="center" wrapText="1"/>
    </xf>
    <xf numFmtId="0" fontId="69" fillId="0" borderId="11" xfId="0" applyFont="1" applyBorder="1" applyAlignment="1">
      <alignment horizontal="center" vertical="center"/>
    </xf>
    <xf numFmtId="0" fontId="69" fillId="0" borderId="0" xfId="0" applyFont="1" applyBorder="1" applyAlignment="1">
      <alignment horizontal="center" vertical="center"/>
    </xf>
    <xf numFmtId="0" fontId="60" fillId="0" borderId="2" xfId="0" applyFont="1" applyBorder="1" applyAlignment="1">
      <alignment horizontal="center" vertical="center" wrapText="1"/>
    </xf>
    <xf numFmtId="0" fontId="60" fillId="0" borderId="4" xfId="0" applyFont="1" applyBorder="1" applyAlignment="1">
      <alignment horizontal="center" vertical="center" wrapText="1"/>
    </xf>
    <xf numFmtId="0" fontId="11" fillId="0" borderId="22" xfId="0" applyFont="1" applyBorder="1" applyAlignment="1">
      <alignment horizontal="center" vertical="center"/>
    </xf>
    <xf numFmtId="0" fontId="11" fillId="0" borderId="23" xfId="0" applyFont="1" applyBorder="1" applyAlignment="1">
      <alignment horizontal="center" vertical="center"/>
    </xf>
    <xf numFmtId="0" fontId="11" fillId="0" borderId="27" xfId="0" applyFont="1" applyBorder="1" applyAlignment="1">
      <alignment horizontal="center" vertical="center"/>
    </xf>
    <xf numFmtId="0" fontId="2" fillId="0" borderId="22"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8" xfId="0" applyFont="1" applyBorder="1" applyAlignment="1">
      <alignment horizontal="left" vertical="center" wrapText="1"/>
    </xf>
    <xf numFmtId="0" fontId="2" fillId="0" borderId="26" xfId="0" applyFont="1" applyBorder="1" applyAlignment="1">
      <alignment horizontal="left" vertical="center" wrapText="1"/>
    </xf>
    <xf numFmtId="0" fontId="0" fillId="0" borderId="17" xfId="0" applyBorder="1" applyAlignment="1">
      <alignment horizontal="center" vertical="center"/>
    </xf>
    <xf numFmtId="0" fontId="0" fillId="0" borderId="26"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22" xfId="0" applyBorder="1" applyAlignment="1">
      <alignment horizontal="center" vertical="center"/>
    </xf>
    <xf numFmtId="0" fontId="0" fillId="0" borderId="27" xfId="0" applyBorder="1" applyAlignment="1">
      <alignment horizontal="center" vertical="center"/>
    </xf>
    <xf numFmtId="0" fontId="11" fillId="0" borderId="17" xfId="0" applyFont="1" applyBorder="1" applyAlignment="1">
      <alignment horizontal="center" vertical="center"/>
    </xf>
    <xf numFmtId="0" fontId="11" fillId="0" borderId="18" xfId="0" applyFont="1" applyBorder="1" applyAlignment="1">
      <alignment horizontal="center" vertical="center"/>
    </xf>
    <xf numFmtId="0" fontId="11" fillId="0" borderId="26" xfId="0" applyFont="1" applyBorder="1" applyAlignment="1">
      <alignment horizontal="center" vertical="center"/>
    </xf>
    <xf numFmtId="0" fontId="11" fillId="0" borderId="11" xfId="0" applyFont="1" applyBorder="1" applyAlignment="1">
      <alignment horizontal="center" vertical="center"/>
    </xf>
    <xf numFmtId="0" fontId="11" fillId="0" borderId="0" xfId="0" applyFont="1" applyBorder="1" applyAlignment="1">
      <alignment horizontal="center" vertical="center"/>
    </xf>
    <xf numFmtId="0" fontId="11" fillId="0" borderId="12" xfId="0" applyFont="1" applyBorder="1" applyAlignment="1">
      <alignment horizontal="center" vertical="center"/>
    </xf>
    <xf numFmtId="0" fontId="2" fillId="5" borderId="19" xfId="0" applyFont="1" applyFill="1" applyBorder="1" applyAlignment="1">
      <alignment vertical="center" wrapText="1"/>
    </xf>
    <xf numFmtId="0" fontId="2" fillId="5" borderId="24" xfId="0" applyFont="1" applyFill="1" applyBorder="1" applyAlignment="1">
      <alignment vertical="center" wrapText="1"/>
    </xf>
    <xf numFmtId="0" fontId="13" fillId="13" borderId="19" xfId="0" applyFont="1" applyFill="1" applyBorder="1" applyAlignment="1">
      <alignment horizontal="left" vertical="center" wrapText="1"/>
    </xf>
    <xf numFmtId="0" fontId="13" fillId="13" borderId="24" xfId="0" applyFont="1" applyFill="1" applyBorder="1" applyAlignment="1">
      <alignment horizontal="left" vertical="center" wrapText="1"/>
    </xf>
    <xf numFmtId="0" fontId="13" fillId="13" borderId="20" xfId="0" applyFont="1" applyFill="1" applyBorder="1" applyAlignment="1">
      <alignment horizontal="left" vertical="center" wrapText="1"/>
    </xf>
    <xf numFmtId="0" fontId="2" fillId="5" borderId="17" xfId="0" applyFont="1" applyFill="1" applyBorder="1" applyAlignment="1">
      <alignment vertical="center" wrapText="1"/>
    </xf>
    <xf numFmtId="0" fontId="2" fillId="5" borderId="18" xfId="0" applyFont="1" applyFill="1" applyBorder="1" applyAlignment="1">
      <alignment vertical="center" wrapText="1"/>
    </xf>
    <xf numFmtId="0" fontId="2" fillId="5" borderId="11" xfId="0" applyFont="1" applyFill="1" applyBorder="1" applyAlignment="1">
      <alignment vertical="center" wrapText="1"/>
    </xf>
    <xf numFmtId="0" fontId="2" fillId="5" borderId="0" xfId="0" applyFont="1" applyFill="1" applyBorder="1" applyAlignment="1">
      <alignment vertical="center" wrapText="1"/>
    </xf>
    <xf numFmtId="0" fontId="13" fillId="13" borderId="17" xfId="0" applyFont="1" applyFill="1" applyBorder="1" applyAlignment="1">
      <alignment horizontal="left" vertical="top" wrapText="1"/>
    </xf>
    <xf numFmtId="0" fontId="13" fillId="13" borderId="18" xfId="0" applyFont="1" applyFill="1" applyBorder="1" applyAlignment="1">
      <alignment horizontal="left" vertical="top" wrapText="1"/>
    </xf>
    <xf numFmtId="0" fontId="13" fillId="13" borderId="26" xfId="0" applyFont="1" applyFill="1" applyBorder="1" applyAlignment="1">
      <alignment horizontal="left" vertical="top" wrapText="1"/>
    </xf>
    <xf numFmtId="0" fontId="13" fillId="13" borderId="11" xfId="0" applyFont="1" applyFill="1" applyBorder="1" applyAlignment="1">
      <alignment horizontal="left" vertical="top" wrapText="1"/>
    </xf>
    <xf numFmtId="0" fontId="13" fillId="13" borderId="0" xfId="0" applyFont="1" applyFill="1" applyBorder="1" applyAlignment="1">
      <alignment horizontal="left" vertical="top" wrapText="1"/>
    </xf>
    <xf numFmtId="0" fontId="13" fillId="13" borderId="12" xfId="0" applyFont="1" applyFill="1" applyBorder="1" applyAlignment="1">
      <alignment horizontal="left" vertical="top" wrapText="1"/>
    </xf>
    <xf numFmtId="0" fontId="13" fillId="13" borderId="22" xfId="0" applyFont="1" applyFill="1" applyBorder="1" applyAlignment="1">
      <alignment horizontal="left" vertical="top" wrapText="1"/>
    </xf>
    <xf numFmtId="0" fontId="13" fillId="13" borderId="23" xfId="0" applyFont="1" applyFill="1" applyBorder="1" applyAlignment="1">
      <alignment horizontal="left" vertical="top" wrapText="1"/>
    </xf>
    <xf numFmtId="0" fontId="13" fillId="13" borderId="27" xfId="0" applyFont="1" applyFill="1" applyBorder="1" applyAlignment="1">
      <alignment horizontal="left" vertical="top" wrapText="1"/>
    </xf>
    <xf numFmtId="0" fontId="2" fillId="5" borderId="20" xfId="0" applyFont="1" applyFill="1" applyBorder="1" applyAlignment="1">
      <alignment horizontal="center" vertical="center" wrapText="1"/>
    </xf>
    <xf numFmtId="0" fontId="12" fillId="13" borderId="18" xfId="0" applyFont="1" applyFill="1" applyBorder="1" applyAlignment="1">
      <alignment horizontal="left" vertical="center" wrapText="1"/>
    </xf>
    <xf numFmtId="0" fontId="12" fillId="13" borderId="26" xfId="0" applyFont="1" applyFill="1" applyBorder="1" applyAlignment="1">
      <alignment horizontal="left" vertical="center" wrapText="1"/>
    </xf>
    <xf numFmtId="0" fontId="2" fillId="0" borderId="17"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5" borderId="19" xfId="0" applyFont="1" applyFill="1" applyBorder="1" applyAlignment="1">
      <alignment horizontal="center" vertical="center"/>
    </xf>
    <xf numFmtId="0" fontId="2" fillId="5" borderId="24" xfId="0" applyFont="1" applyFill="1" applyBorder="1" applyAlignment="1">
      <alignment horizontal="center" vertical="center"/>
    </xf>
    <xf numFmtId="0" fontId="2" fillId="5" borderId="20" xfId="0" applyFont="1" applyFill="1" applyBorder="1" applyAlignment="1">
      <alignment horizontal="center" vertical="center"/>
    </xf>
    <xf numFmtId="0" fontId="0" fillId="13" borderId="19" xfId="0" applyFill="1" applyBorder="1" applyAlignment="1" applyProtection="1">
      <alignment horizontal="left" vertical="top" wrapText="1"/>
      <protection locked="0"/>
    </xf>
    <xf numFmtId="0" fontId="0" fillId="13" borderId="24" xfId="0" applyFill="1" applyBorder="1" applyAlignment="1" applyProtection="1">
      <alignment horizontal="left" vertical="top"/>
      <protection locked="0"/>
    </xf>
    <xf numFmtId="0" fontId="0" fillId="13" borderId="20" xfId="0" applyFill="1" applyBorder="1" applyAlignment="1" applyProtection="1">
      <alignment horizontal="left" vertical="top"/>
      <protection locked="0"/>
    </xf>
    <xf numFmtId="0" fontId="2" fillId="5" borderId="20" xfId="0" applyFont="1" applyFill="1" applyBorder="1" applyAlignment="1">
      <alignment vertical="center" wrapText="1"/>
    </xf>
    <xf numFmtId="0" fontId="18" fillId="0" borderId="19" xfId="0" applyFont="1" applyFill="1" applyBorder="1" applyAlignment="1">
      <alignment horizontal="left" vertical="center" wrapText="1"/>
    </xf>
    <xf numFmtId="0" fontId="18" fillId="0" borderId="24" xfId="0" applyFont="1" applyFill="1" applyBorder="1" applyAlignment="1">
      <alignment horizontal="left" vertical="center" wrapText="1"/>
    </xf>
    <xf numFmtId="0" fontId="18" fillId="0" borderId="20"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2" fillId="0" borderId="20" xfId="0" applyFont="1" applyFill="1" applyBorder="1" applyAlignment="1">
      <alignment horizontal="left" vertical="center" wrapText="1"/>
    </xf>
    <xf numFmtId="0" fontId="2" fillId="13" borderId="24" xfId="0" applyFont="1" applyFill="1" applyBorder="1" applyAlignment="1">
      <alignment horizontal="center" vertical="center" wrapText="1"/>
    </xf>
    <xf numFmtId="0" fontId="2" fillId="13" borderId="20" xfId="0" applyFont="1" applyFill="1" applyBorder="1" applyAlignment="1">
      <alignment horizontal="center" vertical="center" wrapText="1"/>
    </xf>
    <xf numFmtId="0" fontId="2" fillId="5" borderId="17" xfId="0" applyFont="1" applyFill="1" applyBorder="1" applyAlignment="1">
      <alignment horizontal="center" vertical="center"/>
    </xf>
    <xf numFmtId="0" fontId="2" fillId="5" borderId="18" xfId="0" applyFont="1" applyFill="1" applyBorder="1" applyAlignment="1">
      <alignment horizontal="center" vertical="center"/>
    </xf>
    <xf numFmtId="9" fontId="7" fillId="5" borderId="26" xfId="0" applyNumberFormat="1" applyFont="1" applyFill="1" applyBorder="1" applyAlignment="1">
      <alignment horizontal="center" vertical="center"/>
    </xf>
    <xf numFmtId="0" fontId="7" fillId="5" borderId="27" xfId="0" applyFont="1" applyFill="1" applyBorder="1" applyAlignment="1">
      <alignment horizontal="center" vertical="center"/>
    </xf>
    <xf numFmtId="0" fontId="70" fillId="5" borderId="11" xfId="0" applyFont="1" applyFill="1" applyBorder="1" applyAlignment="1">
      <alignment horizontal="left" vertical="center" wrapText="1"/>
    </xf>
    <xf numFmtId="0" fontId="70" fillId="5" borderId="0" xfId="0" applyFont="1" applyFill="1" applyBorder="1" applyAlignment="1">
      <alignment horizontal="left" vertical="center" wrapText="1"/>
    </xf>
    <xf numFmtId="9" fontId="7" fillId="9" borderId="26" xfId="0" applyNumberFormat="1" applyFont="1" applyFill="1" applyBorder="1" applyAlignment="1">
      <alignment horizontal="center" vertical="center" wrapText="1"/>
    </xf>
    <xf numFmtId="9" fontId="7" fillId="9" borderId="12" xfId="0" applyNumberFormat="1" applyFont="1" applyFill="1" applyBorder="1" applyAlignment="1">
      <alignment horizontal="center" vertical="center" wrapText="1"/>
    </xf>
    <xf numFmtId="0" fontId="7" fillId="9" borderId="27"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0" fillId="5" borderId="44" xfId="0" applyFill="1" applyBorder="1" applyAlignment="1">
      <alignment horizontal="center" wrapText="1"/>
    </xf>
    <xf numFmtId="0" fontId="0" fillId="5" borderId="48" xfId="0" applyFill="1" applyBorder="1" applyAlignment="1">
      <alignment horizontal="center" wrapText="1"/>
    </xf>
    <xf numFmtId="0" fontId="0" fillId="5" borderId="65" xfId="0" applyFill="1" applyBorder="1" applyAlignment="1">
      <alignment horizontal="center" wrapText="1"/>
    </xf>
    <xf numFmtId="0" fontId="70" fillId="5" borderId="12" xfId="0" applyFont="1" applyFill="1" applyBorder="1" applyAlignment="1">
      <alignment horizontal="left" vertical="center" wrapText="1"/>
    </xf>
    <xf numFmtId="0" fontId="0" fillId="5" borderId="17" xfId="0" applyFill="1" applyBorder="1" applyAlignment="1">
      <alignment horizontal="center" wrapText="1"/>
    </xf>
    <xf numFmtId="0" fontId="0" fillId="5" borderId="22" xfId="0" applyFill="1" applyBorder="1" applyAlignment="1">
      <alignment horizontal="center" wrapText="1"/>
    </xf>
    <xf numFmtId="9" fontId="7" fillId="9" borderId="26" xfId="0" applyNumberFormat="1" applyFont="1" applyFill="1" applyBorder="1" applyAlignment="1">
      <alignment horizontal="center" vertical="center"/>
    </xf>
    <xf numFmtId="0" fontId="7" fillId="9" borderId="27" xfId="0" applyFont="1" applyFill="1" applyBorder="1" applyAlignment="1">
      <alignment horizontal="center" vertical="center"/>
    </xf>
    <xf numFmtId="0" fontId="2" fillId="6" borderId="17"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26" xfId="0" applyFont="1"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6" borderId="41" xfId="0" applyFill="1" applyBorder="1" applyAlignment="1">
      <alignment vertical="center" wrapText="1"/>
    </xf>
    <xf numFmtId="0" fontId="2" fillId="13" borderId="19" xfId="0" applyFont="1" applyFill="1" applyBorder="1" applyAlignment="1">
      <alignment horizontal="center" vertical="center" wrapText="1"/>
    </xf>
    <xf numFmtId="0" fontId="2" fillId="13" borderId="22" xfId="0" applyFont="1" applyFill="1" applyBorder="1" applyAlignment="1">
      <alignment horizontal="center" vertical="center" wrapText="1"/>
    </xf>
    <xf numFmtId="0" fontId="2" fillId="0" borderId="17" xfId="0" applyFont="1" applyBorder="1" applyAlignment="1">
      <alignment horizontal="center" vertical="center"/>
    </xf>
    <xf numFmtId="0" fontId="2" fillId="0" borderId="26" xfId="0" applyFont="1" applyBorder="1" applyAlignment="1">
      <alignment horizontal="center" vertical="center"/>
    </xf>
    <xf numFmtId="0" fontId="12" fillId="13" borderId="19" xfId="0" applyFont="1" applyFill="1" applyBorder="1" applyAlignment="1">
      <alignment horizontal="left" vertical="center" wrapText="1"/>
    </xf>
    <xf numFmtId="0" fontId="12" fillId="13" borderId="24" xfId="0" applyFont="1" applyFill="1" applyBorder="1" applyAlignment="1">
      <alignment horizontal="left" vertical="center" wrapText="1"/>
    </xf>
    <xf numFmtId="0" fontId="12" fillId="13" borderId="20" xfId="0" applyFont="1" applyFill="1" applyBorder="1" applyAlignment="1">
      <alignment horizontal="left" vertical="center" wrapText="1"/>
    </xf>
    <xf numFmtId="0" fontId="13" fillId="13" borderId="19" xfId="0" applyFont="1" applyFill="1" applyBorder="1" applyAlignment="1">
      <alignment horizontal="center" vertical="center" wrapText="1"/>
    </xf>
    <xf numFmtId="0" fontId="13" fillId="13" borderId="24" xfId="0" applyFont="1" applyFill="1" applyBorder="1" applyAlignment="1">
      <alignment horizontal="center" vertical="center" wrapText="1"/>
    </xf>
    <xf numFmtId="0" fontId="13" fillId="13" borderId="20" xfId="0" applyFont="1" applyFill="1" applyBorder="1" applyAlignment="1">
      <alignment horizontal="center" vertical="center" wrapText="1"/>
    </xf>
    <xf numFmtId="0" fontId="2" fillId="5" borderId="19" xfId="0" applyFont="1" applyFill="1" applyBorder="1" applyAlignment="1">
      <alignment horizontal="center"/>
    </xf>
    <xf numFmtId="0" fontId="2" fillId="5" borderId="24" xfId="0" applyFont="1" applyFill="1" applyBorder="1" applyAlignment="1">
      <alignment horizontal="center"/>
    </xf>
    <xf numFmtId="0" fontId="2" fillId="5" borderId="20" xfId="0" applyFont="1" applyFill="1" applyBorder="1" applyAlignment="1">
      <alignment horizontal="center"/>
    </xf>
    <xf numFmtId="0" fontId="9" fillId="0" borderId="19" xfId="0" applyFont="1" applyBorder="1" applyAlignment="1">
      <alignment horizontal="center" vertical="center" wrapText="1"/>
    </xf>
    <xf numFmtId="0" fontId="9" fillId="0" borderId="20"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23" xfId="0" applyFont="1" applyBorder="1" applyAlignment="1">
      <alignment horizontal="center" vertical="center" wrapText="1"/>
    </xf>
    <xf numFmtId="0" fontId="13" fillId="13" borderId="17" xfId="0" applyFont="1" applyFill="1" applyBorder="1" applyAlignment="1">
      <alignment horizontal="left" vertical="center" wrapText="1"/>
    </xf>
    <xf numFmtId="0" fontId="13" fillId="13" borderId="18" xfId="0" applyFont="1" applyFill="1" applyBorder="1" applyAlignment="1">
      <alignment horizontal="left" vertical="center" wrapText="1"/>
    </xf>
    <xf numFmtId="0" fontId="13" fillId="13" borderId="26" xfId="0" applyFont="1" applyFill="1" applyBorder="1" applyAlignment="1">
      <alignment horizontal="left" vertical="center" wrapText="1"/>
    </xf>
    <xf numFmtId="0" fontId="13" fillId="13" borderId="11" xfId="0" applyFont="1" applyFill="1" applyBorder="1" applyAlignment="1">
      <alignment horizontal="left" vertical="center" wrapText="1"/>
    </xf>
    <xf numFmtId="0" fontId="13" fillId="13" borderId="0" xfId="0" applyFont="1" applyFill="1" applyBorder="1" applyAlignment="1">
      <alignment horizontal="left" vertical="center" wrapText="1"/>
    </xf>
    <xf numFmtId="0" fontId="13" fillId="13" borderId="12" xfId="0" applyFont="1" applyFill="1" applyBorder="1" applyAlignment="1">
      <alignment horizontal="left" vertical="center" wrapText="1"/>
    </xf>
    <xf numFmtId="0" fontId="13" fillId="13" borderId="22" xfId="0" applyFont="1" applyFill="1" applyBorder="1" applyAlignment="1">
      <alignment horizontal="left" vertical="center" wrapText="1"/>
    </xf>
    <xf numFmtId="0" fontId="13" fillId="13" borderId="23" xfId="0" applyFont="1" applyFill="1" applyBorder="1" applyAlignment="1">
      <alignment horizontal="left" vertical="center" wrapText="1"/>
    </xf>
    <xf numFmtId="0" fontId="13" fillId="13" borderId="27" xfId="0" applyFont="1" applyFill="1" applyBorder="1" applyAlignment="1">
      <alignment horizontal="left" vertical="center" wrapText="1"/>
    </xf>
    <xf numFmtId="0" fontId="12" fillId="0" borderId="25" xfId="0" applyFont="1" applyFill="1" applyBorder="1" applyAlignment="1">
      <alignment horizontal="left" vertical="center" wrapText="1"/>
    </xf>
    <xf numFmtId="0" fontId="12" fillId="0" borderId="24" xfId="0" applyFont="1" applyFill="1" applyBorder="1" applyAlignment="1">
      <alignment horizontal="left" vertical="center" wrapText="1"/>
    </xf>
    <xf numFmtId="0" fontId="0" fillId="5" borderId="40" xfId="0" applyFill="1" applyBorder="1" applyAlignment="1">
      <alignment horizontal="center" wrapText="1"/>
    </xf>
    <xf numFmtId="0" fontId="0" fillId="5" borderId="35" xfId="0" applyFill="1" applyBorder="1" applyAlignment="1">
      <alignment horizontal="center" wrapText="1"/>
    </xf>
    <xf numFmtId="0" fontId="0" fillId="5" borderId="57" xfId="0" applyFill="1" applyBorder="1" applyAlignment="1">
      <alignment horizontal="center" wrapText="1"/>
    </xf>
    <xf numFmtId="0" fontId="0" fillId="6" borderId="13" xfId="0" applyFill="1" applyBorder="1" applyAlignment="1">
      <alignment vertical="center" wrapText="1"/>
    </xf>
    <xf numFmtId="0" fontId="0" fillId="6" borderId="14" xfId="0" applyFill="1" applyBorder="1" applyAlignment="1">
      <alignment vertical="center" wrapText="1"/>
    </xf>
    <xf numFmtId="0" fontId="0" fillId="6" borderId="42" xfId="0" applyFill="1" applyBorder="1" applyAlignment="1">
      <alignment vertical="center" wrapText="1"/>
    </xf>
    <xf numFmtId="0" fontId="0" fillId="0" borderId="18" xfId="0" applyBorder="1" applyAlignment="1">
      <alignment horizontal="center" vertical="center"/>
    </xf>
    <xf numFmtId="0" fontId="0" fillId="0" borderId="0" xfId="0" applyBorder="1" applyAlignment="1">
      <alignment horizontal="center" vertical="center"/>
    </xf>
    <xf numFmtId="0" fontId="0" fillId="0" borderId="23" xfId="0" applyBorder="1" applyAlignment="1">
      <alignment horizontal="center" vertical="center"/>
    </xf>
    <xf numFmtId="0" fontId="12" fillId="0" borderId="19" xfId="0" applyFont="1" applyFill="1" applyBorder="1" applyAlignment="1">
      <alignment horizontal="left" vertical="center" wrapText="1"/>
    </xf>
    <xf numFmtId="0" fontId="12" fillId="0" borderId="20" xfId="0" applyFont="1" applyFill="1" applyBorder="1" applyAlignment="1">
      <alignment horizontal="left" vertical="center" wrapText="1"/>
    </xf>
    <xf numFmtId="0" fontId="0" fillId="5" borderId="40" xfId="0" applyFill="1" applyBorder="1" applyAlignment="1">
      <alignment horizontal="center" vertical="top" wrapText="1"/>
    </xf>
    <xf numFmtId="0" fontId="0" fillId="5" borderId="35" xfId="0" applyFill="1" applyBorder="1" applyAlignment="1">
      <alignment horizontal="center" vertical="top" wrapText="1"/>
    </xf>
    <xf numFmtId="0" fontId="0" fillId="5" borderId="17" xfId="0" applyFill="1" applyBorder="1" applyAlignment="1">
      <alignment horizontal="center" vertical="center" wrapText="1"/>
    </xf>
    <xf numFmtId="0" fontId="0" fillId="5" borderId="22" xfId="0" applyFill="1" applyBorder="1" applyAlignment="1">
      <alignment horizontal="center" vertical="center" wrapText="1"/>
    </xf>
    <xf numFmtId="0" fontId="14" fillId="0" borderId="22" xfId="0" applyFont="1" applyFill="1" applyBorder="1" applyAlignment="1">
      <alignment horizontal="center" vertical="center" wrapText="1"/>
    </xf>
    <xf numFmtId="0" fontId="14" fillId="0" borderId="23"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0" fillId="0" borderId="17" xfId="0" applyBorder="1" applyAlignment="1">
      <alignment horizontal="center" wrapText="1"/>
    </xf>
    <xf numFmtId="0" fontId="0" fillId="0" borderId="22" xfId="0" applyBorder="1" applyAlignment="1">
      <alignment horizontal="center" wrapText="1"/>
    </xf>
    <xf numFmtId="0" fontId="14" fillId="0" borderId="19" xfId="0" applyFont="1" applyFill="1" applyBorder="1" applyAlignment="1">
      <alignment horizontal="center" vertical="center" wrapText="1"/>
    </xf>
    <xf numFmtId="0" fontId="14" fillId="0" borderId="20" xfId="0" applyFont="1" applyFill="1" applyBorder="1" applyAlignment="1">
      <alignment horizontal="center" vertical="center" wrapText="1"/>
    </xf>
    <xf numFmtId="0" fontId="2" fillId="13" borderId="19" xfId="0" applyFont="1" applyFill="1" applyBorder="1" applyAlignment="1">
      <alignment horizontal="center"/>
    </xf>
    <xf numFmtId="0" fontId="2" fillId="13" borderId="24" xfId="0" applyFont="1" applyFill="1" applyBorder="1" applyAlignment="1">
      <alignment horizontal="center"/>
    </xf>
    <xf numFmtId="0" fontId="2" fillId="13" borderId="20" xfId="0" applyFont="1" applyFill="1" applyBorder="1" applyAlignment="1">
      <alignment horizontal="center"/>
    </xf>
    <xf numFmtId="0" fontId="0" fillId="5" borderId="69" xfId="0" applyFill="1" applyBorder="1" applyAlignment="1">
      <alignment horizontal="center" vertical="center" wrapText="1"/>
    </xf>
    <xf numFmtId="0" fontId="10" fillId="0" borderId="30" xfId="0" applyFont="1" applyBorder="1" applyAlignment="1">
      <alignment horizontal="left" vertical="center" wrapText="1"/>
    </xf>
    <xf numFmtId="0" fontId="10" fillId="0" borderId="47" xfId="0" applyFont="1" applyBorder="1" applyAlignment="1">
      <alignment horizontal="left" vertical="center" wrapText="1"/>
    </xf>
    <xf numFmtId="0" fontId="10" fillId="0" borderId="31" xfId="0" applyFont="1" applyBorder="1" applyAlignment="1">
      <alignment horizontal="left" vertical="center" wrapText="1"/>
    </xf>
    <xf numFmtId="0" fontId="10" fillId="0" borderId="32" xfId="0" applyFont="1" applyBorder="1" applyAlignment="1">
      <alignment horizontal="left" vertical="center" wrapText="1"/>
    </xf>
    <xf numFmtId="0" fontId="10" fillId="0" borderId="33" xfId="0" applyFont="1" applyBorder="1" applyAlignment="1">
      <alignment horizontal="left" vertical="center" wrapText="1"/>
    </xf>
    <xf numFmtId="0" fontId="10" fillId="0" borderId="34" xfId="0" applyFont="1"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18" fillId="5" borderId="19" xfId="0" applyFont="1" applyFill="1" applyBorder="1" applyAlignment="1">
      <alignment horizontal="center"/>
    </xf>
    <xf numFmtId="0" fontId="18" fillId="5" borderId="24" xfId="0" applyFont="1" applyFill="1" applyBorder="1" applyAlignment="1">
      <alignment horizontal="center"/>
    </xf>
    <xf numFmtId="0" fontId="18" fillId="5" borderId="20" xfId="0" applyFont="1" applyFill="1" applyBorder="1" applyAlignment="1">
      <alignment horizontal="center"/>
    </xf>
    <xf numFmtId="0" fontId="26" fillId="0" borderId="23" xfId="0" applyFont="1" applyBorder="1" applyAlignment="1">
      <alignment horizontal="center"/>
    </xf>
    <xf numFmtId="0" fontId="27" fillId="8" borderId="19" xfId="0" applyNumberFormat="1" applyFont="1" applyFill="1" applyBorder="1" applyAlignment="1">
      <alignment horizontal="center" vertical="center" wrapText="1"/>
    </xf>
    <xf numFmtId="0" fontId="27" fillId="8" borderId="24" xfId="0" applyNumberFormat="1" applyFont="1" applyFill="1" applyBorder="1" applyAlignment="1">
      <alignment horizontal="center" vertical="center" wrapText="1"/>
    </xf>
    <xf numFmtId="0" fontId="27" fillId="8" borderId="49" xfId="0" applyNumberFormat="1" applyFont="1" applyFill="1" applyBorder="1" applyAlignment="1">
      <alignment horizontal="center" vertical="center" wrapText="1"/>
    </xf>
    <xf numFmtId="0" fontId="27" fillId="11" borderId="5" xfId="0" applyFont="1" applyFill="1" applyBorder="1" applyAlignment="1">
      <alignment horizontal="center" vertical="center" wrapText="1"/>
    </xf>
    <xf numFmtId="0" fontId="27" fillId="11" borderId="38" xfId="0" applyFont="1" applyFill="1" applyBorder="1" applyAlignment="1">
      <alignment horizontal="center" vertical="center" wrapText="1"/>
    </xf>
    <xf numFmtId="0" fontId="27" fillId="12" borderId="5" xfId="0" applyFont="1" applyFill="1" applyBorder="1" applyAlignment="1">
      <alignment horizontal="center" vertical="center" wrapText="1"/>
    </xf>
    <xf numFmtId="0" fontId="27" fillId="12" borderId="38" xfId="0" applyFont="1" applyFill="1" applyBorder="1" applyAlignment="1">
      <alignment horizontal="center" vertical="center" wrapText="1"/>
    </xf>
    <xf numFmtId="0" fontId="27" fillId="13" borderId="5" xfId="0" applyFont="1" applyFill="1" applyBorder="1" applyAlignment="1">
      <alignment horizontal="center" vertical="center" wrapText="1"/>
    </xf>
    <xf numFmtId="0" fontId="27" fillId="13" borderId="38" xfId="0" applyFont="1" applyFill="1" applyBorder="1" applyAlignment="1">
      <alignment horizontal="center" vertical="center" wrapText="1"/>
    </xf>
    <xf numFmtId="0" fontId="27" fillId="14" borderId="5" xfId="0" applyFont="1" applyFill="1" applyBorder="1" applyAlignment="1">
      <alignment horizontal="center" vertical="center" wrapText="1"/>
    </xf>
    <xf numFmtId="0" fontId="27" fillId="14" borderId="38" xfId="0" applyFont="1" applyFill="1" applyBorder="1" applyAlignment="1">
      <alignment horizontal="center" vertical="center" wrapText="1"/>
    </xf>
    <xf numFmtId="0" fontId="55" fillId="0" borderId="0" xfId="0" applyFont="1" applyFill="1" applyBorder="1" applyAlignment="1">
      <alignment horizontal="left" vertical="top" wrapText="1"/>
    </xf>
    <xf numFmtId="0" fontId="55" fillId="0" borderId="0" xfId="0" applyFont="1" applyFill="1" applyBorder="1" applyAlignment="1">
      <alignment horizontal="left" vertical="top"/>
    </xf>
    <xf numFmtId="0" fontId="56" fillId="15" borderId="41" xfId="0" applyFont="1" applyFill="1" applyBorder="1" applyAlignment="1">
      <alignment horizontal="left" vertical="top" wrapText="1"/>
    </xf>
    <xf numFmtId="0" fontId="56" fillId="15" borderId="28" xfId="0" applyFont="1" applyFill="1" applyBorder="1" applyAlignment="1">
      <alignment horizontal="left" vertical="top" wrapText="1"/>
    </xf>
    <xf numFmtId="0" fontId="56" fillId="15" borderId="10" xfId="0" applyFont="1" applyFill="1" applyBorder="1" applyAlignment="1">
      <alignment horizontal="left" vertical="top" wrapText="1"/>
    </xf>
    <xf numFmtId="0" fontId="6" fillId="15" borderId="41" xfId="0" applyFont="1" applyFill="1" applyBorder="1" applyAlignment="1">
      <alignment horizontal="left" vertical="top" wrapText="1"/>
    </xf>
    <xf numFmtId="0" fontId="6" fillId="15" borderId="28" xfId="0" applyFont="1" applyFill="1" applyBorder="1" applyAlignment="1">
      <alignment horizontal="left" vertical="top" wrapText="1"/>
    </xf>
    <xf numFmtId="0" fontId="6" fillId="15" borderId="10" xfId="0" applyFont="1" applyFill="1" applyBorder="1" applyAlignment="1">
      <alignment horizontal="left" vertical="top" wrapText="1"/>
    </xf>
    <xf numFmtId="0" fontId="55" fillId="0" borderId="41" xfId="0" applyFont="1" applyBorder="1" applyAlignment="1">
      <alignment horizontal="left"/>
    </xf>
    <xf numFmtId="0" fontId="55" fillId="0" borderId="10" xfId="0" applyFont="1" applyBorder="1" applyAlignment="1">
      <alignment horizontal="left"/>
    </xf>
    <xf numFmtId="0" fontId="55" fillId="13" borderId="1" xfId="0" applyFont="1" applyFill="1" applyBorder="1" applyAlignment="1">
      <alignment horizontal="left" wrapText="1"/>
    </xf>
    <xf numFmtId="0" fontId="55" fillId="13" borderId="41" xfId="0" applyFont="1" applyFill="1" applyBorder="1" applyAlignment="1">
      <alignment horizontal="left" wrapText="1"/>
    </xf>
    <xf numFmtId="0" fontId="55" fillId="13" borderId="28" xfId="0" applyFont="1" applyFill="1" applyBorder="1" applyAlignment="1">
      <alignment horizontal="left" wrapText="1"/>
    </xf>
    <xf numFmtId="0" fontId="55" fillId="13" borderId="10" xfId="0" applyFont="1" applyFill="1" applyBorder="1" applyAlignment="1">
      <alignment horizontal="left" wrapText="1"/>
    </xf>
    <xf numFmtId="0" fontId="55" fillId="19" borderId="0" xfId="0" applyFont="1" applyFill="1" applyAlignment="1">
      <alignment horizontal="left" vertical="top" wrapText="1"/>
    </xf>
    <xf numFmtId="0" fontId="56" fillId="15" borderId="41" xfId="0" applyFont="1" applyFill="1" applyBorder="1" applyAlignment="1">
      <alignment horizontal="left" vertical="center" wrapText="1"/>
    </xf>
    <xf numFmtId="0" fontId="56" fillId="15" borderId="28" xfId="0" applyFont="1" applyFill="1" applyBorder="1" applyAlignment="1">
      <alignment horizontal="left" vertical="center" wrapText="1"/>
    </xf>
    <xf numFmtId="0" fontId="56" fillId="15" borderId="10" xfId="0" applyFont="1" applyFill="1" applyBorder="1" applyAlignment="1">
      <alignment horizontal="left" vertical="center" wrapText="1"/>
    </xf>
    <xf numFmtId="0" fontId="55" fillId="0" borderId="19" xfId="0" applyFont="1" applyBorder="1" applyAlignment="1">
      <alignment horizontal="center" vertical="center" wrapText="1"/>
    </xf>
    <xf numFmtId="0" fontId="55" fillId="0" borderId="20" xfId="0" applyFont="1" applyBorder="1" applyAlignment="1">
      <alignment horizontal="center" vertical="center" wrapText="1"/>
    </xf>
    <xf numFmtId="49" fontId="76" fillId="0" borderId="19" xfId="0" applyNumberFormat="1" applyFont="1" applyBorder="1" applyAlignment="1">
      <alignment horizontal="center" vertical="center" wrapText="1"/>
    </xf>
    <xf numFmtId="49" fontId="76" fillId="0" borderId="20" xfId="0" applyNumberFormat="1" applyFont="1" applyBorder="1" applyAlignment="1">
      <alignment horizontal="center" vertical="center" wrapText="1"/>
    </xf>
    <xf numFmtId="0" fontId="76" fillId="0" borderId="19" xfId="0" applyFont="1" applyBorder="1" applyAlignment="1">
      <alignment horizontal="center" vertical="center" wrapText="1"/>
    </xf>
    <xf numFmtId="0" fontId="76" fillId="0" borderId="20" xfId="0" applyFont="1" applyBorder="1" applyAlignment="1">
      <alignment horizontal="center" vertical="center" wrapText="1"/>
    </xf>
    <xf numFmtId="0" fontId="76" fillId="0" borderId="19" xfId="0" applyFont="1" applyBorder="1" applyAlignment="1">
      <alignment horizontal="center"/>
    </xf>
    <xf numFmtId="0" fontId="76" fillId="0" borderId="20" xfId="0" applyFont="1" applyBorder="1" applyAlignment="1">
      <alignment horizontal="center"/>
    </xf>
    <xf numFmtId="166" fontId="55" fillId="0" borderId="19" xfId="0" applyNumberFormat="1" applyFont="1" applyFill="1" applyBorder="1" applyAlignment="1">
      <alignment horizontal="center" vertical="center" wrapText="1"/>
    </xf>
    <xf numFmtId="166" fontId="55" fillId="0" borderId="20" xfId="0" applyNumberFormat="1" applyFont="1" applyFill="1" applyBorder="1" applyAlignment="1">
      <alignment horizontal="center" vertical="center" wrapText="1"/>
    </xf>
    <xf numFmtId="0" fontId="35" fillId="0" borderId="42" xfId="0" applyFont="1" applyBorder="1" applyAlignment="1">
      <alignment horizontal="center" vertical="center" wrapText="1"/>
    </xf>
    <xf numFmtId="0" fontId="35" fillId="0" borderId="16" xfId="0" applyFont="1" applyBorder="1" applyAlignment="1">
      <alignment horizontal="center" vertical="center" wrapText="1"/>
    </xf>
    <xf numFmtId="0" fontId="55" fillId="0" borderId="46" xfId="0" applyFont="1" applyBorder="1" applyAlignment="1">
      <alignment horizontal="left"/>
    </xf>
    <xf numFmtId="0" fontId="55" fillId="0" borderId="28" xfId="0" applyFont="1" applyBorder="1" applyAlignment="1">
      <alignment horizontal="left"/>
    </xf>
    <xf numFmtId="0" fontId="55" fillId="0" borderId="29" xfId="0" applyFont="1" applyBorder="1" applyAlignment="1">
      <alignment horizontal="left"/>
    </xf>
    <xf numFmtId="0" fontId="76" fillId="0" borderId="0" xfId="0" applyFont="1" applyAlignment="1">
      <alignment horizontal="left" vertical="top" wrapText="1"/>
    </xf>
    <xf numFmtId="0" fontId="77" fillId="0" borderId="41" xfId="0" applyFont="1" applyBorder="1" applyAlignment="1">
      <alignment horizontal="left" vertical="center" wrapText="1"/>
    </xf>
    <xf numFmtId="0" fontId="77" fillId="0" borderId="28" xfId="0" applyFont="1" applyBorder="1" applyAlignment="1">
      <alignment horizontal="left" vertical="center" wrapText="1"/>
    </xf>
    <xf numFmtId="0" fontId="77" fillId="0" borderId="10" xfId="0" applyFont="1" applyBorder="1" applyAlignment="1">
      <alignment horizontal="left" vertical="center" wrapText="1"/>
    </xf>
    <xf numFmtId="0" fontId="55" fillId="0" borderId="19" xfId="0" applyFont="1" applyBorder="1" applyAlignment="1">
      <alignment horizontal="center"/>
    </xf>
    <xf numFmtId="0" fontId="55" fillId="0" borderId="20" xfId="0" applyFont="1" applyBorder="1" applyAlignment="1">
      <alignment horizontal="center"/>
    </xf>
    <xf numFmtId="0" fontId="55" fillId="0" borderId="24" xfId="0" applyFont="1" applyBorder="1" applyAlignment="1">
      <alignment horizontal="center" vertical="center" wrapText="1"/>
    </xf>
    <xf numFmtId="0" fontId="35" fillId="0" borderId="60" xfId="0" applyFont="1" applyBorder="1" applyAlignment="1">
      <alignment horizontal="center" vertical="center"/>
    </xf>
    <xf numFmtId="0" fontId="35" fillId="0" borderId="38" xfId="0" applyFont="1" applyBorder="1" applyAlignment="1">
      <alignment horizontal="center" vertical="center"/>
    </xf>
    <xf numFmtId="0" fontId="35" fillId="0" borderId="41" xfId="0" applyFont="1" applyBorder="1" applyAlignment="1">
      <alignment horizontal="center" vertical="center" wrapText="1"/>
    </xf>
    <xf numFmtId="0" fontId="35" fillId="0" borderId="10" xfId="0" applyFont="1" applyBorder="1" applyAlignment="1">
      <alignment horizontal="center" vertical="center" wrapText="1"/>
    </xf>
    <xf numFmtId="0" fontId="55" fillId="0" borderId="0" xfId="0" applyFont="1" applyFill="1" applyBorder="1" applyAlignment="1">
      <alignment horizontal="left"/>
    </xf>
    <xf numFmtId="0" fontId="57" fillId="0" borderId="0" xfId="0" applyFont="1" applyFill="1" applyBorder="1" applyAlignment="1">
      <alignment horizontal="left" vertical="top" wrapText="1"/>
    </xf>
    <xf numFmtId="0" fontId="58" fillId="19" borderId="0" xfId="0" applyFont="1" applyFill="1" applyBorder="1" applyAlignment="1">
      <alignment horizontal="left" vertical="top" wrapText="1"/>
    </xf>
    <xf numFmtId="0" fontId="55" fillId="19" borderId="0" xfId="0" applyFont="1" applyFill="1" applyBorder="1" applyAlignment="1">
      <alignment horizontal="left" vertical="top" wrapText="1"/>
    </xf>
    <xf numFmtId="0" fontId="55" fillId="0" borderId="41" xfId="0" applyFont="1" applyBorder="1" applyAlignment="1">
      <alignment horizontal="left" vertical="center" wrapText="1"/>
    </xf>
    <xf numFmtId="0" fontId="55" fillId="0" borderId="28" xfId="0" applyFont="1" applyBorder="1" applyAlignment="1">
      <alignment horizontal="left" vertical="center" wrapText="1"/>
    </xf>
    <xf numFmtId="0" fontId="55" fillId="0" borderId="10" xfId="0" applyFont="1" applyBorder="1" applyAlignment="1">
      <alignment horizontal="left" vertical="center" wrapText="1"/>
    </xf>
    <xf numFmtId="0" fontId="55" fillId="0" borderId="41" xfId="0" applyFont="1" applyBorder="1" applyAlignment="1">
      <alignment horizontal="left" vertical="top" wrapText="1"/>
    </xf>
    <xf numFmtId="0" fontId="55" fillId="0" borderId="28" xfId="0" applyFont="1" applyBorder="1" applyAlignment="1">
      <alignment horizontal="left" vertical="top" wrapText="1"/>
    </xf>
    <xf numFmtId="0" fontId="55" fillId="0" borderId="10" xfId="0" applyFont="1" applyBorder="1" applyAlignment="1">
      <alignment horizontal="left" vertical="top" wrapText="1"/>
    </xf>
    <xf numFmtId="0" fontId="55" fillId="0" borderId="30" xfId="0" applyFont="1" applyBorder="1" applyAlignment="1">
      <alignment horizontal="left"/>
    </xf>
    <xf numFmtId="0" fontId="55" fillId="0" borderId="47" xfId="0" applyFont="1" applyBorder="1" applyAlignment="1">
      <alignment horizontal="left"/>
    </xf>
    <xf numFmtId="0" fontId="55" fillId="0" borderId="31" xfId="0" applyFont="1" applyBorder="1" applyAlignment="1">
      <alignment horizontal="left"/>
    </xf>
    <xf numFmtId="0" fontId="28" fillId="0" borderId="17"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28" fillId="0" borderId="27" xfId="0" applyFont="1" applyBorder="1" applyAlignment="1">
      <alignment horizontal="center" vertical="center" wrapText="1"/>
    </xf>
    <xf numFmtId="0" fontId="5" fillId="15" borderId="41" xfId="0" applyFont="1" applyFill="1" applyBorder="1" applyAlignment="1">
      <alignment horizontal="left" vertical="top"/>
    </xf>
    <xf numFmtId="0" fontId="5" fillId="15" borderId="28" xfId="0" applyFont="1" applyFill="1" applyBorder="1" applyAlignment="1">
      <alignment horizontal="left" vertical="top"/>
    </xf>
    <xf numFmtId="0" fontId="5" fillId="15" borderId="10" xfId="0" applyFont="1" applyFill="1" applyBorder="1" applyAlignment="1">
      <alignment horizontal="left" vertical="top"/>
    </xf>
    <xf numFmtId="0" fontId="55" fillId="0" borderId="47" xfId="0" applyFont="1" applyBorder="1" applyAlignment="1">
      <alignment horizontal="left" vertical="center"/>
    </xf>
    <xf numFmtId="0" fontId="78" fillId="0" borderId="1" xfId="0" applyFont="1" applyBorder="1" applyAlignment="1">
      <alignment horizontal="left" vertical="center" wrapText="1"/>
    </xf>
    <xf numFmtId="0" fontId="59" fillId="0" borderId="1" xfId="0" applyFont="1" applyBorder="1" applyAlignment="1">
      <alignment horizontal="center" vertical="center" wrapText="1"/>
    </xf>
    <xf numFmtId="0" fontId="35" fillId="0" borderId="1" xfId="0" applyFont="1" applyBorder="1" applyAlignment="1">
      <alignment horizontal="left" vertical="center" wrapText="1"/>
    </xf>
    <xf numFmtId="0" fontId="35" fillId="0" borderId="14" xfId="0" applyFont="1" applyBorder="1" applyAlignment="1">
      <alignment horizontal="left" vertical="center" wrapText="1"/>
    </xf>
    <xf numFmtId="0" fontId="59" fillId="0" borderId="14" xfId="0" applyFont="1" applyBorder="1" applyAlignment="1">
      <alignment horizontal="center" vertical="center" wrapText="1"/>
    </xf>
    <xf numFmtId="0" fontId="28" fillId="0" borderId="19" xfId="0" applyFont="1" applyBorder="1" applyAlignment="1">
      <alignment horizontal="right" vertical="center" wrapText="1"/>
    </xf>
    <xf numFmtId="0" fontId="28" fillId="0" borderId="24" xfId="0" applyFont="1" applyBorder="1" applyAlignment="1">
      <alignment horizontal="right" vertical="center" wrapText="1"/>
    </xf>
    <xf numFmtId="0" fontId="28" fillId="0" borderId="20" xfId="0" applyFont="1" applyBorder="1" applyAlignment="1">
      <alignment horizontal="right" vertical="center" wrapText="1"/>
    </xf>
    <xf numFmtId="0" fontId="2" fillId="0" borderId="19" xfId="0" applyFont="1" applyBorder="1" applyAlignment="1">
      <alignment horizontal="right" vertical="center"/>
    </xf>
    <xf numFmtId="0" fontId="2" fillId="0" borderId="24" xfId="0" applyFont="1" applyBorder="1" applyAlignment="1">
      <alignment horizontal="right" vertical="center"/>
    </xf>
    <xf numFmtId="0" fontId="2" fillId="0" borderId="20" xfId="0" applyFont="1" applyBorder="1" applyAlignment="1">
      <alignment horizontal="right" vertical="center"/>
    </xf>
    <xf numFmtId="0" fontId="55" fillId="0" borderId="5" xfId="0" applyFont="1" applyBorder="1" applyAlignment="1">
      <alignment horizontal="left"/>
    </xf>
    <xf numFmtId="0" fontId="55" fillId="0" borderId="6" xfId="0" applyFont="1" applyBorder="1" applyAlignment="1">
      <alignment horizontal="left"/>
    </xf>
    <xf numFmtId="0" fontId="55" fillId="0" borderId="7" xfId="0" applyFont="1" applyBorder="1" applyAlignment="1">
      <alignment horizontal="left"/>
    </xf>
    <xf numFmtId="0" fontId="28" fillId="0" borderId="11" xfId="0" applyFont="1" applyBorder="1" applyAlignment="1">
      <alignment horizontal="center" vertical="center" wrapText="1"/>
    </xf>
    <xf numFmtId="0" fontId="28" fillId="0" borderId="19" xfId="0" applyFont="1" applyBorder="1" applyAlignment="1">
      <alignment horizontal="center" vertical="center" wrapText="1"/>
    </xf>
    <xf numFmtId="0" fontId="28" fillId="0" borderId="24" xfId="0" applyFont="1" applyBorder="1" applyAlignment="1">
      <alignment horizontal="center" vertical="center" wrapText="1"/>
    </xf>
    <xf numFmtId="0" fontId="28" fillId="0" borderId="20" xfId="0" applyFont="1" applyBorder="1" applyAlignment="1">
      <alignment horizontal="center" vertical="center" wrapText="1"/>
    </xf>
    <xf numFmtId="0" fontId="6" fillId="15" borderId="19" xfId="0" applyFont="1" applyFill="1" applyBorder="1" applyAlignment="1">
      <alignment horizontal="center"/>
    </xf>
    <xf numFmtId="0" fontId="6" fillId="15" borderId="24" xfId="0" applyFont="1" applyFill="1" applyBorder="1" applyAlignment="1">
      <alignment horizontal="center"/>
    </xf>
    <xf numFmtId="0" fontId="6" fillId="15" borderId="49" xfId="0" applyFont="1" applyFill="1" applyBorder="1" applyAlignment="1">
      <alignment horizontal="center"/>
    </xf>
    <xf numFmtId="0" fontId="35" fillId="0" borderId="51" xfId="0" applyFont="1" applyBorder="1" applyAlignment="1">
      <alignment horizontal="left" vertical="center" wrapText="1"/>
    </xf>
    <xf numFmtId="0" fontId="35" fillId="0" borderId="33" xfId="0" applyFont="1" applyBorder="1" applyAlignment="1">
      <alignment horizontal="left" vertical="center" wrapText="1"/>
    </xf>
    <xf numFmtId="0" fontId="35" fillId="0" borderId="59" xfId="0" applyFont="1" applyBorder="1" applyAlignment="1">
      <alignment horizontal="left" vertical="center" wrapText="1"/>
    </xf>
    <xf numFmtId="0" fontId="21" fillId="0" borderId="69" xfId="0" applyFont="1" applyBorder="1" applyAlignment="1">
      <alignment horizontal="center" vertical="center" wrapText="1"/>
    </xf>
    <xf numFmtId="0" fontId="21" fillId="0" borderId="35" xfId="0" applyFont="1" applyBorder="1" applyAlignment="1">
      <alignment horizontal="center" vertical="center" wrapText="1"/>
    </xf>
    <xf numFmtId="0" fontId="7" fillId="8" borderId="55" xfId="0" applyFont="1" applyFill="1" applyBorder="1" applyAlignment="1">
      <alignment horizontal="center" wrapText="1"/>
    </xf>
    <xf numFmtId="0" fontId="7" fillId="8" borderId="59" xfId="0" applyFont="1" applyFill="1" applyBorder="1" applyAlignment="1">
      <alignment horizontal="center" wrapText="1"/>
    </xf>
    <xf numFmtId="0" fontId="34" fillId="0" borderId="19" xfId="0" applyFont="1" applyBorder="1" applyAlignment="1">
      <alignment horizontal="left" vertical="center" wrapText="1"/>
    </xf>
    <xf numFmtId="0" fontId="34" fillId="0" borderId="24" xfId="0" applyFont="1" applyBorder="1" applyAlignment="1">
      <alignment horizontal="left" vertical="center" wrapText="1"/>
    </xf>
    <xf numFmtId="0" fontId="9" fillId="0" borderId="55" xfId="0" applyFont="1" applyBorder="1" applyAlignment="1">
      <alignment horizontal="center" vertical="center" wrapText="1"/>
    </xf>
    <xf numFmtId="0" fontId="9" fillId="0" borderId="56" xfId="0" applyFont="1" applyBorder="1" applyAlignment="1">
      <alignment horizontal="center" vertical="center" wrapText="1"/>
    </xf>
    <xf numFmtId="0" fontId="9" fillId="0" borderId="59" xfId="0" applyFont="1" applyBorder="1" applyAlignment="1">
      <alignment horizontal="center" vertical="center" wrapText="1"/>
    </xf>
    <xf numFmtId="0" fontId="76" fillId="0" borderId="11" xfId="0" applyFont="1" applyBorder="1" applyAlignment="1">
      <alignment horizontal="center" vertical="center" wrapText="1"/>
    </xf>
    <xf numFmtId="0" fontId="55" fillId="0" borderId="23"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7" xfId="0" applyFont="1" applyBorder="1" applyAlignment="1">
      <alignment horizontal="center" vertical="center" wrapText="1"/>
    </xf>
    <xf numFmtId="0" fontId="55" fillId="0" borderId="22" xfId="0" applyFont="1" applyFill="1" applyBorder="1" applyAlignment="1">
      <alignment horizontal="center" vertical="center" wrapText="1"/>
    </xf>
    <xf numFmtId="0" fontId="55" fillId="0" borderId="27" xfId="0" applyFont="1" applyFill="1" applyBorder="1" applyAlignment="1">
      <alignment horizontal="center" vertical="center" wrapText="1"/>
    </xf>
    <xf numFmtId="0" fontId="35" fillId="0" borderId="24" xfId="0" applyFont="1" applyBorder="1" applyAlignment="1">
      <alignment horizontal="center" vertical="center" wrapText="1"/>
    </xf>
    <xf numFmtId="0" fontId="35" fillId="0" borderId="20" xfId="0" applyFont="1" applyBorder="1" applyAlignment="1">
      <alignment horizontal="center" vertical="center" wrapText="1"/>
    </xf>
    <xf numFmtId="0" fontId="55" fillId="0" borderId="0" xfId="0" applyFont="1" applyFill="1" applyBorder="1" applyAlignment="1">
      <alignment horizontal="center" vertical="center" wrapText="1"/>
    </xf>
    <xf numFmtId="0" fontId="55" fillId="0" borderId="0" xfId="0" applyFont="1" applyFill="1" applyBorder="1" applyAlignment="1">
      <alignment horizontal="left" vertical="center" wrapText="1"/>
    </xf>
    <xf numFmtId="0" fontId="55" fillId="0" borderId="19" xfId="0" applyFont="1" applyFill="1" applyBorder="1" applyAlignment="1">
      <alignment horizontal="center" wrapText="1"/>
    </xf>
    <xf numFmtId="0" fontId="55" fillId="0" borderId="20" xfId="0" applyFont="1" applyFill="1" applyBorder="1" applyAlignment="1">
      <alignment horizontal="center" wrapText="1"/>
    </xf>
    <xf numFmtId="0" fontId="34" fillId="0" borderId="19" xfId="0" applyFont="1" applyBorder="1" applyAlignment="1">
      <alignment horizontal="center" vertical="center" wrapText="1"/>
    </xf>
    <xf numFmtId="0" fontId="34" fillId="0" borderId="24" xfId="0" applyFont="1" applyBorder="1" applyAlignment="1">
      <alignment horizontal="center" vertical="center" wrapText="1"/>
    </xf>
    <xf numFmtId="0" fontId="78" fillId="0" borderId="19" xfId="0" applyFont="1" applyBorder="1" applyAlignment="1">
      <alignment horizontal="center" vertical="center" wrapText="1"/>
    </xf>
    <xf numFmtId="0" fontId="78" fillId="0" borderId="24" xfId="0" applyFont="1" applyBorder="1" applyAlignment="1">
      <alignment horizontal="center" vertical="center" wrapText="1"/>
    </xf>
    <xf numFmtId="0" fontId="78" fillId="0" borderId="20" xfId="0" applyFont="1" applyBorder="1" applyAlignment="1">
      <alignment horizontal="center" vertical="center" wrapText="1"/>
    </xf>
    <xf numFmtId="0" fontId="34" fillId="0" borderId="0" xfId="0" applyFont="1" applyFill="1" applyBorder="1" applyAlignment="1">
      <alignment horizontal="center" vertical="center" wrapText="1"/>
    </xf>
    <xf numFmtId="0" fontId="55" fillId="0" borderId="17" xfId="0" applyFont="1" applyFill="1" applyBorder="1" applyAlignment="1">
      <alignment horizontal="center" wrapText="1"/>
    </xf>
    <xf numFmtId="0" fontId="55" fillId="0" borderId="26" xfId="0" applyFont="1" applyFill="1" applyBorder="1" applyAlignment="1">
      <alignment horizontal="center" wrapText="1"/>
    </xf>
    <xf numFmtId="0" fontId="55" fillId="0" borderId="18" xfId="0" applyFont="1" applyFill="1" applyBorder="1" applyAlignment="1">
      <alignment horizontal="center" wrapText="1"/>
    </xf>
    <xf numFmtId="0" fontId="55" fillId="0" borderId="19" xfId="0" applyFont="1" applyFill="1" applyBorder="1" applyAlignment="1">
      <alignment horizontal="left"/>
    </xf>
    <xf numFmtId="0" fontId="55" fillId="0" borderId="20" xfId="0" applyFont="1" applyFill="1" applyBorder="1" applyAlignment="1">
      <alignment horizontal="left"/>
    </xf>
    <xf numFmtId="0" fontId="55" fillId="0" borderId="24" xfId="0" applyFont="1" applyFill="1" applyBorder="1" applyAlignment="1">
      <alignment horizontal="center" wrapText="1"/>
    </xf>
    <xf numFmtId="0" fontId="62" fillId="0" borderId="22" xfId="0" applyFont="1" applyFill="1" applyBorder="1" applyAlignment="1">
      <alignment horizontal="center" vertical="center" wrapText="1"/>
    </xf>
    <xf numFmtId="0" fontId="62" fillId="0" borderId="23" xfId="0" applyFont="1" applyFill="1" applyBorder="1" applyAlignment="1">
      <alignment horizontal="center" vertical="center" wrapText="1"/>
    </xf>
    <xf numFmtId="0" fontId="62" fillId="0" borderId="27" xfId="0" applyFont="1" applyFill="1" applyBorder="1" applyAlignment="1">
      <alignment horizontal="center" vertical="center" wrapText="1"/>
    </xf>
    <xf numFmtId="0" fontId="62" fillId="0" borderId="19" xfId="0" applyFont="1" applyFill="1" applyBorder="1" applyAlignment="1">
      <alignment horizontal="center" vertical="center" wrapText="1"/>
    </xf>
    <xf numFmtId="0" fontId="62" fillId="0" borderId="24" xfId="0" applyFont="1" applyFill="1" applyBorder="1" applyAlignment="1">
      <alignment horizontal="center" vertical="center" wrapText="1"/>
    </xf>
    <xf numFmtId="0" fontId="62" fillId="0" borderId="20" xfId="0" applyFont="1" applyFill="1" applyBorder="1" applyAlignment="1">
      <alignment horizontal="center" vertical="center" wrapText="1"/>
    </xf>
    <xf numFmtId="0" fontId="35" fillId="0" borderId="0" xfId="0" applyFont="1" applyBorder="1" applyAlignment="1">
      <alignment horizontal="left" vertical="center" wrapText="1"/>
    </xf>
    <xf numFmtId="0" fontId="35" fillId="0" borderId="0" xfId="0" applyFont="1" applyBorder="1" applyAlignment="1">
      <alignment horizontal="left" vertical="top" wrapText="1"/>
    </xf>
    <xf numFmtId="0" fontId="35" fillId="0" borderId="0" xfId="0" applyFont="1" applyBorder="1" applyAlignment="1">
      <alignment horizontal="left" vertical="center"/>
    </xf>
    <xf numFmtId="0" fontId="56" fillId="0" borderId="0" xfId="0" applyFont="1" applyBorder="1" applyAlignment="1">
      <alignment horizontal="left" vertical="center"/>
    </xf>
    <xf numFmtId="0" fontId="6" fillId="0" borderId="58" xfId="0" applyFont="1" applyBorder="1" applyAlignment="1">
      <alignment horizontal="left" vertical="center" wrapText="1"/>
    </xf>
    <xf numFmtId="0" fontId="6" fillId="0" borderId="33" xfId="0" applyFont="1" applyBorder="1" applyAlignment="1">
      <alignment horizontal="left" vertical="center" wrapText="1"/>
    </xf>
    <xf numFmtId="0" fontId="6" fillId="0" borderId="59" xfId="0" applyFont="1" applyBorder="1" applyAlignment="1">
      <alignment horizontal="left" vertical="center" wrapText="1"/>
    </xf>
    <xf numFmtId="0" fontId="6" fillId="0" borderId="41" xfId="0" applyFont="1" applyBorder="1" applyAlignment="1">
      <alignment horizontal="left" vertical="center" wrapText="1"/>
    </xf>
    <xf numFmtId="0" fontId="6" fillId="0" borderId="28" xfId="0" applyFont="1" applyBorder="1" applyAlignment="1">
      <alignment horizontal="left" vertical="center" wrapText="1"/>
    </xf>
    <xf numFmtId="0" fontId="6" fillId="0" borderId="10" xfId="0" applyFont="1" applyBorder="1" applyAlignment="1">
      <alignment horizontal="left" vertical="center" wrapText="1"/>
    </xf>
    <xf numFmtId="0" fontId="35" fillId="0" borderId="41" xfId="0" applyFont="1" applyBorder="1" applyAlignment="1">
      <alignment horizontal="left" vertical="center" wrapText="1"/>
    </xf>
    <xf numFmtId="0" fontId="0" fillId="0" borderId="0" xfId="0" applyBorder="1" applyAlignment="1">
      <alignment horizontal="left" wrapText="1"/>
    </xf>
    <xf numFmtId="0" fontId="0" fillId="0" borderId="18" xfId="0" applyBorder="1" applyAlignment="1">
      <alignment horizontal="left" wrapText="1"/>
    </xf>
    <xf numFmtId="0" fontId="5" fillId="0" borderId="0" xfId="0" applyFont="1" applyBorder="1" applyAlignment="1">
      <alignment horizontal="left" vertical="center"/>
    </xf>
    <xf numFmtId="0" fontId="59" fillId="0" borderId="51" xfId="0" applyFont="1" applyBorder="1" applyAlignment="1">
      <alignment horizontal="center" vertical="center" wrapText="1"/>
    </xf>
    <xf numFmtId="0" fontId="55" fillId="0" borderId="0" xfId="0" applyFont="1" applyBorder="1" applyAlignment="1">
      <alignment horizontal="left" wrapText="1"/>
    </xf>
    <xf numFmtId="0" fontId="5" fillId="15" borderId="41" xfId="0" applyFont="1" applyFill="1" applyBorder="1" applyAlignment="1">
      <alignment horizontal="left" vertical="center"/>
    </xf>
    <xf numFmtId="0" fontId="5" fillId="15" borderId="28" xfId="0" applyFont="1" applyFill="1" applyBorder="1" applyAlignment="1">
      <alignment horizontal="left" vertical="center"/>
    </xf>
    <xf numFmtId="0" fontId="5" fillId="15" borderId="10" xfId="0" applyFont="1" applyFill="1" applyBorder="1" applyAlignment="1">
      <alignment horizontal="left" vertical="center"/>
    </xf>
    <xf numFmtId="0" fontId="55" fillId="0" borderId="0" xfId="0" applyFont="1" applyBorder="1" applyAlignment="1">
      <alignment horizontal="left" vertical="center"/>
    </xf>
    <xf numFmtId="0" fontId="6" fillId="0" borderId="25" xfId="0" applyFont="1" applyBorder="1" applyAlignment="1">
      <alignment horizontal="center" vertical="center"/>
    </xf>
    <xf numFmtId="0" fontId="6" fillId="0" borderId="24" xfId="0" applyFont="1" applyBorder="1" applyAlignment="1">
      <alignment horizontal="center" vertical="center"/>
    </xf>
    <xf numFmtId="0" fontId="6" fillId="0" borderId="49" xfId="0" applyFont="1" applyBorder="1" applyAlignment="1">
      <alignment horizontal="center" vertical="center"/>
    </xf>
    <xf numFmtId="0" fontId="55" fillId="0" borderId="19" xfId="0" applyFont="1" applyFill="1" applyBorder="1" applyAlignment="1">
      <alignment horizontal="center" vertical="center" wrapText="1"/>
    </xf>
    <xf numFmtId="0" fontId="55" fillId="0" borderId="20" xfId="0" applyFont="1" applyFill="1" applyBorder="1" applyAlignment="1">
      <alignment horizontal="center" vertical="center" wrapText="1"/>
    </xf>
    <xf numFmtId="0" fontId="55" fillId="0" borderId="24" xfId="0" applyFont="1" applyFill="1" applyBorder="1" applyAlignment="1">
      <alignment horizontal="center" vertical="center" wrapText="1"/>
    </xf>
    <xf numFmtId="0" fontId="55" fillId="0" borderId="22" xfId="0" applyFont="1" applyFill="1" applyBorder="1" applyAlignment="1">
      <alignment horizontal="left"/>
    </xf>
    <xf numFmtId="0" fontId="55" fillId="0" borderId="27" xfId="0" applyFont="1" applyFill="1" applyBorder="1" applyAlignment="1">
      <alignment horizontal="left"/>
    </xf>
    <xf numFmtId="0" fontId="55" fillId="0" borderId="0" xfId="0" applyFont="1" applyBorder="1" applyAlignment="1">
      <alignment horizontal="left" vertical="center" wrapText="1"/>
    </xf>
    <xf numFmtId="0" fontId="60" fillId="0" borderId="28" xfId="0" applyFont="1" applyBorder="1" applyAlignment="1">
      <alignment horizontal="left" vertical="center" wrapText="1"/>
    </xf>
    <xf numFmtId="9" fontId="9" fillId="7" borderId="26" xfId="0" applyNumberFormat="1" applyFont="1" applyFill="1" applyBorder="1" applyAlignment="1">
      <alignment horizontal="center" vertical="center" wrapText="1"/>
    </xf>
    <xf numFmtId="0" fontId="9" fillId="7" borderId="27" xfId="0" applyFont="1" applyFill="1" applyBorder="1" applyAlignment="1">
      <alignment horizontal="center" vertical="center" wrapText="1"/>
    </xf>
    <xf numFmtId="0" fontId="2" fillId="7" borderId="22" xfId="0" applyFont="1" applyFill="1" applyBorder="1" applyAlignment="1">
      <alignment horizontal="left" vertical="center" wrapText="1"/>
    </xf>
    <xf numFmtId="0" fontId="2" fillId="7" borderId="23" xfId="0" applyFont="1" applyFill="1" applyBorder="1" applyAlignment="1">
      <alignment horizontal="left" vertical="center" wrapText="1"/>
    </xf>
    <xf numFmtId="0" fontId="9" fillId="0" borderId="24" xfId="0" applyFont="1" applyBorder="1" applyAlignment="1">
      <alignment horizontal="center" vertical="center" wrapText="1"/>
    </xf>
    <xf numFmtId="0" fontId="2" fillId="7" borderId="17" xfId="0" applyFont="1" applyFill="1" applyBorder="1" applyAlignment="1">
      <alignment horizontal="center" vertical="center" wrapText="1"/>
    </xf>
    <xf numFmtId="0" fontId="2" fillId="7" borderId="18" xfId="0" applyFont="1" applyFill="1" applyBorder="1" applyAlignment="1">
      <alignment horizontal="center" vertical="center" wrapText="1"/>
    </xf>
    <xf numFmtId="9" fontId="9" fillId="5" borderId="26" xfId="0" applyNumberFormat="1" applyFont="1" applyFill="1" applyBorder="1" applyAlignment="1">
      <alignment horizontal="center" vertical="center" wrapText="1"/>
    </xf>
    <xf numFmtId="0" fontId="9" fillId="5" borderId="27" xfId="0" applyFont="1" applyFill="1" applyBorder="1" applyAlignment="1">
      <alignment horizontal="center" vertical="center" wrapText="1"/>
    </xf>
    <xf numFmtId="0" fontId="2" fillId="7" borderId="22" xfId="0" applyFont="1" applyFill="1" applyBorder="1" applyAlignment="1">
      <alignment horizontal="left" vertical="center"/>
    </xf>
    <xf numFmtId="0" fontId="2" fillId="7" borderId="23" xfId="0" applyFont="1" applyFill="1" applyBorder="1" applyAlignment="1">
      <alignment horizontal="left" vertical="center"/>
    </xf>
    <xf numFmtId="0" fontId="35" fillId="0" borderId="30" xfId="0" applyFont="1" applyBorder="1" applyAlignment="1">
      <alignment horizontal="left" vertical="top"/>
    </xf>
    <xf numFmtId="0" fontId="35" fillId="0" borderId="16" xfId="0" applyFont="1" applyBorder="1" applyAlignment="1">
      <alignment horizontal="left" vertical="top"/>
    </xf>
    <xf numFmtId="0" fontId="10" fillId="6" borderId="8" xfId="0" applyFont="1" applyFill="1" applyBorder="1" applyAlignment="1">
      <alignment vertical="center" wrapText="1"/>
    </xf>
    <xf numFmtId="0" fontId="10" fillId="6" borderId="1" xfId="0" applyFont="1" applyFill="1" applyBorder="1" applyAlignment="1">
      <alignment vertical="center" wrapText="1"/>
    </xf>
    <xf numFmtId="0" fontId="10" fillId="6" borderId="41" xfId="0" applyFont="1" applyFill="1" applyBorder="1" applyAlignment="1">
      <alignment vertical="center" wrapText="1"/>
    </xf>
    <xf numFmtId="0" fontId="2" fillId="5" borderId="17" xfId="0" applyFont="1" applyFill="1" applyBorder="1" applyAlignment="1">
      <alignment horizontal="left" vertical="center" wrapText="1"/>
    </xf>
    <xf numFmtId="0" fontId="2" fillId="5" borderId="18" xfId="0" applyFont="1" applyFill="1" applyBorder="1" applyAlignment="1">
      <alignment horizontal="left" vertical="center" wrapText="1"/>
    </xf>
    <xf numFmtId="0" fontId="2" fillId="5" borderId="26" xfId="0" applyFont="1" applyFill="1" applyBorder="1" applyAlignment="1">
      <alignment horizontal="left" vertical="center" wrapText="1"/>
    </xf>
    <xf numFmtId="0" fontId="10" fillId="6" borderId="13" xfId="0" applyFont="1" applyFill="1" applyBorder="1" applyAlignment="1">
      <alignment vertical="center" wrapText="1"/>
    </xf>
    <xf numFmtId="0" fontId="10" fillId="6" borderId="14" xfId="0" applyFont="1" applyFill="1" applyBorder="1" applyAlignment="1">
      <alignment vertical="center" wrapText="1"/>
    </xf>
    <xf numFmtId="0" fontId="10" fillId="6" borderId="42" xfId="0" applyFont="1" applyFill="1" applyBorder="1" applyAlignment="1">
      <alignment vertical="center" wrapText="1"/>
    </xf>
    <xf numFmtId="0" fontId="9" fillId="6" borderId="19" xfId="0" applyFont="1" applyFill="1" applyBorder="1" applyAlignment="1">
      <alignment horizontal="center" vertical="center" wrapText="1"/>
    </xf>
    <xf numFmtId="0" fontId="9" fillId="6" borderId="24" xfId="0" applyFont="1" applyFill="1" applyBorder="1" applyAlignment="1">
      <alignment horizontal="center" vertical="center" wrapText="1"/>
    </xf>
    <xf numFmtId="0" fontId="9" fillId="6" borderId="20" xfId="0" applyFont="1" applyFill="1" applyBorder="1" applyAlignment="1">
      <alignment horizontal="center" vertical="center" wrapText="1"/>
    </xf>
    <xf numFmtId="0" fontId="2" fillId="5" borderId="22" xfId="0" applyFont="1" applyFill="1" applyBorder="1" applyAlignment="1">
      <alignment horizontal="left" vertical="center" wrapText="1"/>
    </xf>
    <xf numFmtId="0" fontId="2" fillId="5" borderId="23" xfId="0" applyFont="1" applyFill="1" applyBorder="1" applyAlignment="1">
      <alignment horizontal="left" vertical="center" wrapText="1"/>
    </xf>
    <xf numFmtId="0" fontId="2" fillId="5" borderId="27" xfId="0" applyFont="1" applyFill="1" applyBorder="1" applyAlignment="1">
      <alignment horizontal="left" vertical="center" wrapText="1"/>
    </xf>
    <xf numFmtId="0" fontId="0" fillId="0" borderId="26" xfId="0" applyBorder="1" applyAlignment="1">
      <alignment horizontal="center" vertical="center" wrapText="1"/>
    </xf>
    <xf numFmtId="0" fontId="2" fillId="0" borderId="19" xfId="0" applyFont="1" applyFill="1" applyBorder="1" applyAlignment="1">
      <alignment horizontal="right" wrapText="1"/>
    </xf>
    <xf numFmtId="0" fontId="2" fillId="0" borderId="24" xfId="0" applyFont="1" applyFill="1" applyBorder="1" applyAlignment="1">
      <alignment horizontal="right" wrapText="1"/>
    </xf>
    <xf numFmtId="0" fontId="2" fillId="0" borderId="19" xfId="0" applyFont="1" applyBorder="1" applyAlignment="1">
      <alignment horizontal="left"/>
    </xf>
    <xf numFmtId="0" fontId="2" fillId="0" borderId="20" xfId="0" applyFont="1" applyBorder="1" applyAlignment="1">
      <alignment horizontal="left"/>
    </xf>
    <xf numFmtId="0" fontId="2" fillId="7" borderId="17" xfId="0" applyFont="1" applyFill="1" applyBorder="1" applyAlignment="1">
      <alignment horizontal="center" vertical="center"/>
    </xf>
    <xf numFmtId="0" fontId="2" fillId="7" borderId="18" xfId="0" applyFont="1" applyFill="1" applyBorder="1" applyAlignment="1">
      <alignment horizontal="center" vertical="center"/>
    </xf>
    <xf numFmtId="0" fontId="2" fillId="5" borderId="0" xfId="0" applyFont="1" applyFill="1" applyBorder="1" applyAlignment="1">
      <alignment horizontal="left" vertical="center" wrapText="1"/>
    </xf>
    <xf numFmtId="0" fontId="2" fillId="5" borderId="12" xfId="0" applyFont="1" applyFill="1" applyBorder="1" applyAlignment="1">
      <alignment horizontal="left" vertical="center" wrapText="1"/>
    </xf>
    <xf numFmtId="0" fontId="2" fillId="0" borderId="23" xfId="0" applyFont="1" applyFill="1" applyBorder="1" applyAlignment="1">
      <alignment horizontal="right" vertical="top" wrapText="1"/>
    </xf>
    <xf numFmtId="0" fontId="2" fillId="0" borderId="27" xfId="0" applyFont="1" applyFill="1" applyBorder="1" applyAlignment="1">
      <alignment horizontal="right" vertical="top" wrapText="1"/>
    </xf>
    <xf numFmtId="0" fontId="35" fillId="0" borderId="38" xfId="0" applyFont="1" applyBorder="1" applyAlignment="1">
      <alignment horizontal="left" vertical="center" wrapText="1"/>
    </xf>
    <xf numFmtId="0" fontId="35" fillId="0" borderId="61" xfId="0" applyFont="1" applyBorder="1" applyAlignment="1">
      <alignment horizontal="left" vertical="center" wrapText="1"/>
    </xf>
    <xf numFmtId="0" fontId="35" fillId="0" borderId="10" xfId="0" applyFont="1" applyBorder="1" applyAlignment="1">
      <alignment horizontal="left" vertical="center" wrapText="1"/>
    </xf>
    <xf numFmtId="0" fontId="6" fillId="0" borderId="38" xfId="0" applyFont="1" applyBorder="1" applyAlignment="1">
      <alignment horizontal="center" vertical="center" wrapText="1"/>
    </xf>
    <xf numFmtId="0" fontId="6" fillId="0" borderId="61" xfId="0" applyFont="1" applyBorder="1" applyAlignment="1">
      <alignment horizontal="center" vertical="center" wrapText="1"/>
    </xf>
    <xf numFmtId="0" fontId="6" fillId="0" borderId="39" xfId="0" applyFont="1" applyBorder="1" applyAlignment="1">
      <alignment horizontal="center" vertical="center" wrapText="1"/>
    </xf>
    <xf numFmtId="2" fontId="6" fillId="0" borderId="10" xfId="0" applyNumberFormat="1" applyFont="1" applyBorder="1" applyAlignment="1">
      <alignment horizontal="center" vertical="center" wrapText="1"/>
    </xf>
    <xf numFmtId="2" fontId="6" fillId="0" borderId="1" xfId="0" applyNumberFormat="1" applyFont="1" applyBorder="1" applyAlignment="1">
      <alignment horizontal="center" vertical="center" wrapText="1"/>
    </xf>
    <xf numFmtId="2" fontId="6" fillId="0" borderId="9" xfId="0" applyNumberFormat="1" applyFont="1" applyBorder="1" applyAlignment="1">
      <alignment horizontal="center" vertical="center" wrapText="1"/>
    </xf>
    <xf numFmtId="0" fontId="6" fillId="0" borderId="16" xfId="0" applyFont="1" applyBorder="1" applyAlignment="1">
      <alignment horizontal="center"/>
    </xf>
    <xf numFmtId="0" fontId="6" fillId="0" borderId="14" xfId="0" applyFont="1" applyBorder="1" applyAlignment="1">
      <alignment horizontal="center"/>
    </xf>
    <xf numFmtId="0" fontId="6" fillId="0" borderId="15" xfId="0" applyFont="1" applyBorder="1" applyAlignment="1">
      <alignment horizontal="center"/>
    </xf>
    <xf numFmtId="0" fontId="0" fillId="0" borderId="19" xfId="0" applyFont="1" applyBorder="1" applyAlignment="1">
      <alignment horizontal="center" wrapText="1"/>
    </xf>
    <xf numFmtId="0" fontId="0" fillId="0" borderId="24" xfId="0" applyFont="1" applyBorder="1" applyAlignment="1">
      <alignment horizontal="center" wrapText="1"/>
    </xf>
    <xf numFmtId="0" fontId="0" fillId="0" borderId="20" xfId="0" applyFont="1" applyBorder="1" applyAlignment="1">
      <alignment horizontal="center" wrapText="1"/>
    </xf>
    <xf numFmtId="0" fontId="55" fillId="0" borderId="0" xfId="0" applyFont="1" applyBorder="1" applyAlignment="1">
      <alignment horizontal="center" vertical="center" wrapText="1"/>
    </xf>
    <xf numFmtId="0" fontId="2" fillId="0" borderId="19" xfId="0" applyFont="1" applyBorder="1" applyAlignment="1">
      <alignment horizontal="left" wrapText="1"/>
    </xf>
    <xf numFmtId="0" fontId="2" fillId="0" borderId="24" xfId="0" applyFont="1" applyBorder="1" applyAlignment="1">
      <alignment horizontal="left" wrapText="1"/>
    </xf>
    <xf numFmtId="0" fontId="2" fillId="0" borderId="20" xfId="0" applyFont="1" applyBorder="1" applyAlignment="1">
      <alignment horizontal="left" wrapText="1"/>
    </xf>
    <xf numFmtId="0" fontId="55" fillId="0" borderId="0" xfId="0" applyFont="1" applyBorder="1" applyAlignment="1">
      <alignment horizontal="left" vertical="top" wrapText="1"/>
    </xf>
    <xf numFmtId="0" fontId="55" fillId="0" borderId="19" xfId="0" applyFont="1" applyBorder="1" applyAlignment="1">
      <alignment horizontal="left"/>
    </xf>
    <xf numFmtId="0" fontId="55" fillId="0" borderId="20" xfId="0" applyFont="1" applyBorder="1" applyAlignment="1">
      <alignment horizontal="left"/>
    </xf>
    <xf numFmtId="0" fontId="55" fillId="0" borderId="22" xfId="0" applyFont="1" applyBorder="1" applyAlignment="1">
      <alignment horizontal="left"/>
    </xf>
    <xf numFmtId="0" fontId="55" fillId="0" borderId="27" xfId="0" applyFont="1" applyBorder="1" applyAlignment="1">
      <alignment horizontal="left"/>
    </xf>
    <xf numFmtId="0" fontId="34" fillId="0" borderId="18" xfId="0" applyFont="1" applyBorder="1" applyAlignment="1">
      <alignment horizontal="left" vertical="center" wrapText="1"/>
    </xf>
    <xf numFmtId="0" fontId="6" fillId="0" borderId="18" xfId="0" applyFont="1" applyBorder="1" applyAlignment="1">
      <alignment horizontal="center" vertical="center" wrapText="1"/>
    </xf>
    <xf numFmtId="0" fontId="6" fillId="0" borderId="26" xfId="0" applyFont="1" applyBorder="1" applyAlignment="1">
      <alignment horizontal="center" vertical="center" wrapText="1"/>
    </xf>
    <xf numFmtId="0" fontId="55" fillId="0" borderId="18" xfId="0" applyFont="1" applyBorder="1" applyAlignment="1">
      <alignment horizontal="center" vertical="center" wrapText="1"/>
    </xf>
    <xf numFmtId="0" fontId="55" fillId="0" borderId="80"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0" xfId="0" applyFont="1" applyBorder="1" applyAlignment="1">
      <alignment horizontal="center" vertical="center" wrapText="1"/>
    </xf>
    <xf numFmtId="0" fontId="10" fillId="13" borderId="71" xfId="0" applyFont="1" applyFill="1" applyBorder="1" applyAlignment="1">
      <alignment wrapText="1"/>
    </xf>
    <xf numFmtId="0" fontId="10" fillId="13" borderId="72" xfId="0" applyFont="1" applyFill="1" applyBorder="1" applyAlignment="1">
      <alignment wrapText="1"/>
    </xf>
    <xf numFmtId="0" fontId="10" fillId="13" borderId="74" xfId="0" applyFont="1" applyFill="1" applyBorder="1" applyAlignment="1">
      <alignment wrapText="1"/>
    </xf>
    <xf numFmtId="0" fontId="10" fillId="13" borderId="75" xfId="0" applyFont="1" applyFill="1" applyBorder="1" applyAlignment="1">
      <alignment wrapText="1"/>
    </xf>
    <xf numFmtId="0" fontId="10" fillId="13" borderId="71" xfId="0" applyFont="1" applyFill="1" applyBorder="1" applyAlignment="1">
      <alignment horizontal="left" wrapText="1"/>
    </xf>
    <xf numFmtId="0" fontId="10" fillId="13" borderId="73" xfId="0" applyFont="1" applyFill="1" applyBorder="1" applyAlignment="1">
      <alignment horizontal="left" wrapText="1"/>
    </xf>
    <xf numFmtId="0" fontId="10" fillId="13" borderId="72" xfId="0" applyFont="1" applyFill="1" applyBorder="1" applyAlignment="1">
      <alignment horizontal="left" wrapText="1"/>
    </xf>
    <xf numFmtId="0" fontId="10" fillId="13" borderId="74" xfId="0" applyFont="1" applyFill="1" applyBorder="1" applyAlignment="1">
      <alignment horizontal="left" wrapText="1"/>
    </xf>
    <xf numFmtId="0" fontId="10" fillId="13" borderId="76" xfId="0" applyFont="1" applyFill="1" applyBorder="1" applyAlignment="1">
      <alignment horizontal="left" wrapText="1"/>
    </xf>
    <xf numFmtId="0" fontId="10" fillId="13" borderId="75" xfId="0" applyFont="1" applyFill="1" applyBorder="1" applyAlignment="1">
      <alignment horizontal="left" wrapText="1"/>
    </xf>
    <xf numFmtId="0" fontId="0" fillId="13" borderId="71" xfId="0" applyFont="1" applyFill="1" applyBorder="1" applyAlignment="1">
      <alignment wrapText="1"/>
    </xf>
    <xf numFmtId="0" fontId="0" fillId="13" borderId="72" xfId="0" applyFont="1" applyFill="1" applyBorder="1" applyAlignment="1">
      <alignment wrapText="1"/>
    </xf>
    <xf numFmtId="0" fontId="10" fillId="13" borderId="17" xfId="0" applyFont="1" applyFill="1" applyBorder="1" applyAlignment="1">
      <alignment wrapText="1"/>
    </xf>
    <xf numFmtId="0" fontId="10" fillId="13" borderId="26" xfId="0" applyFont="1" applyFill="1" applyBorder="1" applyAlignment="1">
      <alignment wrapText="1"/>
    </xf>
    <xf numFmtId="0" fontId="10" fillId="13" borderId="77" xfId="0" applyFont="1" applyFill="1" applyBorder="1" applyAlignment="1">
      <alignment horizontal="left" wrapText="1"/>
    </xf>
    <xf numFmtId="0" fontId="10" fillId="13" borderId="78" xfId="0" applyFont="1" applyFill="1" applyBorder="1" applyAlignment="1">
      <alignment horizontal="left" wrapText="1"/>
    </xf>
    <xf numFmtId="0" fontId="10" fillId="13" borderId="79" xfId="0" applyFont="1" applyFill="1" applyBorder="1" applyAlignment="1">
      <alignment horizontal="left" wrapText="1"/>
    </xf>
    <xf numFmtId="0" fontId="2" fillId="0" borderId="17" xfId="0" applyFont="1" applyBorder="1" applyAlignment="1">
      <alignment wrapText="1"/>
    </xf>
    <xf numFmtId="0" fontId="2" fillId="0" borderId="26" xfId="0" applyFont="1" applyBorder="1" applyAlignment="1">
      <alignment wrapText="1"/>
    </xf>
    <xf numFmtId="0" fontId="2" fillId="0" borderId="11" xfId="0" applyFont="1" applyBorder="1" applyAlignment="1">
      <alignment wrapText="1"/>
    </xf>
    <xf numFmtId="0" fontId="2" fillId="0" borderId="12" xfId="0" applyFont="1" applyBorder="1" applyAlignment="1">
      <alignment wrapText="1"/>
    </xf>
    <xf numFmtId="0" fontId="2" fillId="0" borderId="22" xfId="0" applyFont="1" applyBorder="1" applyAlignment="1">
      <alignment wrapText="1"/>
    </xf>
    <xf numFmtId="0" fontId="2" fillId="0" borderId="27" xfId="0" applyFont="1" applyBorder="1" applyAlignment="1">
      <alignment wrapText="1"/>
    </xf>
    <xf numFmtId="0" fontId="0" fillId="0" borderId="5" xfId="0" applyFont="1" applyBorder="1" applyAlignment="1">
      <alignment wrapText="1"/>
    </xf>
    <xf numFmtId="0" fontId="0" fillId="0" borderId="7" xfId="0" applyFont="1" applyBorder="1" applyAlignment="1">
      <alignment wrapText="1"/>
    </xf>
    <xf numFmtId="0" fontId="0" fillId="0" borderId="6" xfId="0" applyFont="1" applyBorder="1" applyAlignment="1">
      <alignment wrapText="1"/>
    </xf>
    <xf numFmtId="0" fontId="0" fillId="0" borderId="41" xfId="0"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xf numFmtId="15" fontId="0" fillId="0" borderId="42" xfId="0" applyNumberFormat="1" applyBorder="1" applyAlignment="1">
      <alignment horizontal="left" wrapText="1"/>
    </xf>
    <xf numFmtId="15" fontId="0" fillId="0" borderId="47" xfId="0" applyNumberFormat="1" applyBorder="1" applyAlignment="1">
      <alignment horizontal="left" wrapText="1"/>
    </xf>
    <xf numFmtId="15" fontId="0" fillId="0" borderId="31" xfId="0" applyNumberFormat="1" applyBorder="1" applyAlignment="1">
      <alignment horizontal="left" wrapText="1"/>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0000FF"/>
      <color rgb="FFD9D9D9"/>
      <color rgb="FFFFFF99"/>
      <color rgb="FFDEFED2"/>
      <color rgb="FFB3FD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38100</xdr:rowOff>
    </xdr:from>
    <xdr:to>
      <xdr:col>2</xdr:col>
      <xdr:colOff>38100</xdr:colOff>
      <xdr:row>4</xdr:row>
      <xdr:rowOff>133350</xdr:rowOff>
    </xdr:to>
    <xdr:sp macro="" textlink="">
      <xdr:nvSpPr>
        <xdr:cNvPr id="2" name="Right Arrow 1">
          <a:extLst>
            <a:ext uri="{FF2B5EF4-FFF2-40B4-BE49-F238E27FC236}">
              <a16:creationId xmlns:a16="http://schemas.microsoft.com/office/drawing/2014/main" id="{00000000-0008-0000-0000-000002000000}"/>
            </a:ext>
          </a:extLst>
        </xdr:cNvPr>
        <xdr:cNvSpPr/>
      </xdr:nvSpPr>
      <xdr:spPr>
        <a:xfrm rot="5400000">
          <a:off x="190500" y="857250"/>
          <a:ext cx="342900" cy="381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10</xdr:col>
      <xdr:colOff>190500</xdr:colOff>
      <xdr:row>34</xdr:row>
      <xdr:rowOff>47625</xdr:rowOff>
    </xdr:from>
    <xdr:to>
      <xdr:col>10</xdr:col>
      <xdr:colOff>236219</xdr:colOff>
      <xdr:row>38</xdr:row>
      <xdr:rowOff>85725</xdr:rowOff>
    </xdr:to>
    <xdr:sp macro="" textlink="">
      <xdr:nvSpPr>
        <xdr:cNvPr id="3" name="Down Arrow 2">
          <a:extLst>
            <a:ext uri="{FF2B5EF4-FFF2-40B4-BE49-F238E27FC236}">
              <a16:creationId xmlns:a16="http://schemas.microsoft.com/office/drawing/2014/main" id="{00000000-0008-0000-0000-000003000000}"/>
            </a:ext>
          </a:extLst>
        </xdr:cNvPr>
        <xdr:cNvSpPr/>
      </xdr:nvSpPr>
      <xdr:spPr>
        <a:xfrm>
          <a:off x="6124575" y="5848350"/>
          <a:ext cx="45719" cy="8096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146050</xdr:colOff>
          <xdr:row>1</xdr:row>
          <xdr:rowOff>127000</xdr:rowOff>
        </xdr:from>
        <xdr:to>
          <xdr:col>1</xdr:col>
          <xdr:colOff>1257300</xdr:colOff>
          <xdr:row>4</xdr:row>
          <xdr:rowOff>165100</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900-0000012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107950</xdr:colOff>
          <xdr:row>45</xdr:row>
          <xdr:rowOff>31750</xdr:rowOff>
        </xdr:from>
        <xdr:to>
          <xdr:col>1</xdr:col>
          <xdr:colOff>1270000</xdr:colOff>
          <xdr:row>46</xdr:row>
          <xdr:rowOff>0</xdr:rowOff>
        </xdr:to>
        <xdr:sp macro="" textlink="">
          <xdr:nvSpPr>
            <xdr:cNvPr id="10242" name="Object 2" hidden="1">
              <a:extLst>
                <a:ext uri="{63B3BB69-23CF-44E3-9099-C40C66FF867C}">
                  <a14:compatExt spid="_x0000_s10242"/>
                </a:ext>
                <a:ext uri="{FF2B5EF4-FFF2-40B4-BE49-F238E27FC236}">
                  <a16:creationId xmlns:a16="http://schemas.microsoft.com/office/drawing/2014/main" id="{00000000-0008-0000-0900-0000022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107950</xdr:colOff>
          <xdr:row>18</xdr:row>
          <xdr:rowOff>31750</xdr:rowOff>
        </xdr:from>
        <xdr:to>
          <xdr:col>1</xdr:col>
          <xdr:colOff>1270000</xdr:colOff>
          <xdr:row>19</xdr:row>
          <xdr:rowOff>0</xdr:rowOff>
        </xdr:to>
        <xdr:sp macro="" textlink="">
          <xdr:nvSpPr>
            <xdr:cNvPr id="10243" name="Object 3" hidden="1">
              <a:extLst>
                <a:ext uri="{63B3BB69-23CF-44E3-9099-C40C66FF867C}">
                  <a14:compatExt spid="_x0000_s10243"/>
                </a:ext>
                <a:ext uri="{FF2B5EF4-FFF2-40B4-BE49-F238E27FC236}">
                  <a16:creationId xmlns:a16="http://schemas.microsoft.com/office/drawing/2014/main" id="{00000000-0008-0000-0900-0000032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62</xdr:row>
          <xdr:rowOff>31750</xdr:rowOff>
        </xdr:from>
        <xdr:to>
          <xdr:col>1</xdr:col>
          <xdr:colOff>1308100</xdr:colOff>
          <xdr:row>63</xdr:row>
          <xdr:rowOff>0</xdr:rowOff>
        </xdr:to>
        <xdr:sp macro="" textlink="">
          <xdr:nvSpPr>
            <xdr:cNvPr id="10244" name="Object 4" hidden="1">
              <a:extLst>
                <a:ext uri="{63B3BB69-23CF-44E3-9099-C40C66FF867C}">
                  <a14:compatExt spid="_x0000_s10244"/>
                </a:ext>
                <a:ext uri="{FF2B5EF4-FFF2-40B4-BE49-F238E27FC236}">
                  <a16:creationId xmlns:a16="http://schemas.microsoft.com/office/drawing/2014/main" id="{00000000-0008-0000-0900-0000042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70</xdr:row>
          <xdr:rowOff>31750</xdr:rowOff>
        </xdr:from>
        <xdr:to>
          <xdr:col>1</xdr:col>
          <xdr:colOff>1308100</xdr:colOff>
          <xdr:row>71</xdr:row>
          <xdr:rowOff>0</xdr:rowOff>
        </xdr:to>
        <xdr:sp macro="" textlink="">
          <xdr:nvSpPr>
            <xdr:cNvPr id="10245" name="Object 5" hidden="1">
              <a:extLst>
                <a:ext uri="{63B3BB69-23CF-44E3-9099-C40C66FF867C}">
                  <a14:compatExt spid="_x0000_s10245"/>
                </a:ext>
                <a:ext uri="{FF2B5EF4-FFF2-40B4-BE49-F238E27FC236}">
                  <a16:creationId xmlns:a16="http://schemas.microsoft.com/office/drawing/2014/main" id="{00000000-0008-0000-0900-0000052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79</xdr:row>
          <xdr:rowOff>31750</xdr:rowOff>
        </xdr:from>
        <xdr:to>
          <xdr:col>1</xdr:col>
          <xdr:colOff>1308100</xdr:colOff>
          <xdr:row>80</xdr:row>
          <xdr:rowOff>0</xdr:rowOff>
        </xdr:to>
        <xdr:sp macro="" textlink="">
          <xdr:nvSpPr>
            <xdr:cNvPr id="10246" name="Object 6" hidden="1">
              <a:extLst>
                <a:ext uri="{63B3BB69-23CF-44E3-9099-C40C66FF867C}">
                  <a14:compatExt spid="_x0000_s10246"/>
                </a:ext>
                <a:ext uri="{FF2B5EF4-FFF2-40B4-BE49-F238E27FC236}">
                  <a16:creationId xmlns:a16="http://schemas.microsoft.com/office/drawing/2014/main" id="{00000000-0008-0000-0900-0000062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9</xdr:col>
      <xdr:colOff>1885950</xdr:colOff>
      <xdr:row>16</xdr:row>
      <xdr:rowOff>19050</xdr:rowOff>
    </xdr:from>
    <xdr:to>
      <xdr:col>9</xdr:col>
      <xdr:colOff>2590800</xdr:colOff>
      <xdr:row>17</xdr:row>
      <xdr:rowOff>323850</xdr:rowOff>
    </xdr:to>
    <xdr:sp macro="" textlink="">
      <xdr:nvSpPr>
        <xdr:cNvPr id="8" name="Up Arrow 7">
          <a:extLst>
            <a:ext uri="{FF2B5EF4-FFF2-40B4-BE49-F238E27FC236}">
              <a16:creationId xmlns:a16="http://schemas.microsoft.com/office/drawing/2014/main" id="{00000000-0008-0000-0900-000008000000}"/>
            </a:ext>
          </a:extLst>
        </xdr:cNvPr>
        <xdr:cNvSpPr/>
      </xdr:nvSpPr>
      <xdr:spPr>
        <a:xfrm>
          <a:off x="9515475" y="3705225"/>
          <a:ext cx="704850" cy="533400"/>
        </a:xfrm>
        <a:prstGeom prst="upArrow">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solidFill>
              <a:srgbClr val="FF0000"/>
            </a:solidFill>
          </a:endParaRPr>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146050</xdr:colOff>
          <xdr:row>1</xdr:row>
          <xdr:rowOff>107950</xdr:rowOff>
        </xdr:from>
        <xdr:to>
          <xdr:col>1</xdr:col>
          <xdr:colOff>1257300</xdr:colOff>
          <xdr:row>4</xdr:row>
          <xdr:rowOff>165100</xdr:rowOff>
        </xdr:to>
        <xdr:sp macro="" textlink="">
          <xdr:nvSpPr>
            <xdr:cNvPr id="11265" name="Object 1" hidden="1">
              <a:extLst>
                <a:ext uri="{63B3BB69-23CF-44E3-9099-C40C66FF867C}">
                  <a14:compatExt spid="_x0000_s11265"/>
                </a:ext>
                <a:ext uri="{FF2B5EF4-FFF2-40B4-BE49-F238E27FC236}">
                  <a16:creationId xmlns:a16="http://schemas.microsoft.com/office/drawing/2014/main" id="{00000000-0008-0000-0A00-0000012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107950</xdr:colOff>
          <xdr:row>45</xdr:row>
          <xdr:rowOff>31750</xdr:rowOff>
        </xdr:from>
        <xdr:to>
          <xdr:col>1</xdr:col>
          <xdr:colOff>1270000</xdr:colOff>
          <xdr:row>46</xdr:row>
          <xdr:rowOff>0</xdr:rowOff>
        </xdr:to>
        <xdr:sp macro="" textlink="">
          <xdr:nvSpPr>
            <xdr:cNvPr id="11266" name="Object 2" hidden="1">
              <a:extLst>
                <a:ext uri="{63B3BB69-23CF-44E3-9099-C40C66FF867C}">
                  <a14:compatExt spid="_x0000_s11266"/>
                </a:ext>
                <a:ext uri="{FF2B5EF4-FFF2-40B4-BE49-F238E27FC236}">
                  <a16:creationId xmlns:a16="http://schemas.microsoft.com/office/drawing/2014/main" id="{00000000-0008-0000-0A00-0000022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107950</xdr:colOff>
          <xdr:row>18</xdr:row>
          <xdr:rowOff>31750</xdr:rowOff>
        </xdr:from>
        <xdr:to>
          <xdr:col>1</xdr:col>
          <xdr:colOff>1270000</xdr:colOff>
          <xdr:row>19</xdr:row>
          <xdr:rowOff>0</xdr:rowOff>
        </xdr:to>
        <xdr:sp macro="" textlink="">
          <xdr:nvSpPr>
            <xdr:cNvPr id="11267" name="Object 3" hidden="1">
              <a:extLst>
                <a:ext uri="{63B3BB69-23CF-44E3-9099-C40C66FF867C}">
                  <a14:compatExt spid="_x0000_s11267"/>
                </a:ext>
                <a:ext uri="{FF2B5EF4-FFF2-40B4-BE49-F238E27FC236}">
                  <a16:creationId xmlns:a16="http://schemas.microsoft.com/office/drawing/2014/main" id="{00000000-0008-0000-0A00-0000032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62</xdr:row>
          <xdr:rowOff>31750</xdr:rowOff>
        </xdr:from>
        <xdr:to>
          <xdr:col>1</xdr:col>
          <xdr:colOff>1308100</xdr:colOff>
          <xdr:row>63</xdr:row>
          <xdr:rowOff>0</xdr:rowOff>
        </xdr:to>
        <xdr:sp macro="" textlink="">
          <xdr:nvSpPr>
            <xdr:cNvPr id="11268" name="Object 4" hidden="1">
              <a:extLst>
                <a:ext uri="{63B3BB69-23CF-44E3-9099-C40C66FF867C}">
                  <a14:compatExt spid="_x0000_s11268"/>
                </a:ext>
                <a:ext uri="{FF2B5EF4-FFF2-40B4-BE49-F238E27FC236}">
                  <a16:creationId xmlns:a16="http://schemas.microsoft.com/office/drawing/2014/main" id="{00000000-0008-0000-0A00-0000042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70</xdr:row>
          <xdr:rowOff>31750</xdr:rowOff>
        </xdr:from>
        <xdr:to>
          <xdr:col>1</xdr:col>
          <xdr:colOff>1308100</xdr:colOff>
          <xdr:row>71</xdr:row>
          <xdr:rowOff>0</xdr:rowOff>
        </xdr:to>
        <xdr:sp macro="" textlink="">
          <xdr:nvSpPr>
            <xdr:cNvPr id="11269" name="Object 5" hidden="1">
              <a:extLst>
                <a:ext uri="{63B3BB69-23CF-44E3-9099-C40C66FF867C}">
                  <a14:compatExt spid="_x0000_s11269"/>
                </a:ext>
                <a:ext uri="{FF2B5EF4-FFF2-40B4-BE49-F238E27FC236}">
                  <a16:creationId xmlns:a16="http://schemas.microsoft.com/office/drawing/2014/main" id="{00000000-0008-0000-0A00-0000052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79</xdr:row>
          <xdr:rowOff>31750</xdr:rowOff>
        </xdr:from>
        <xdr:to>
          <xdr:col>1</xdr:col>
          <xdr:colOff>1308100</xdr:colOff>
          <xdr:row>80</xdr:row>
          <xdr:rowOff>0</xdr:rowOff>
        </xdr:to>
        <xdr:sp macro="" textlink="">
          <xdr:nvSpPr>
            <xdr:cNvPr id="11270" name="Object 6" hidden="1">
              <a:extLst>
                <a:ext uri="{63B3BB69-23CF-44E3-9099-C40C66FF867C}">
                  <a14:compatExt spid="_x0000_s11270"/>
                </a:ext>
                <a:ext uri="{FF2B5EF4-FFF2-40B4-BE49-F238E27FC236}">
                  <a16:creationId xmlns:a16="http://schemas.microsoft.com/office/drawing/2014/main" id="{00000000-0008-0000-0A00-0000062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9</xdr:col>
      <xdr:colOff>1885950</xdr:colOff>
      <xdr:row>16</xdr:row>
      <xdr:rowOff>19050</xdr:rowOff>
    </xdr:from>
    <xdr:to>
      <xdr:col>9</xdr:col>
      <xdr:colOff>2590800</xdr:colOff>
      <xdr:row>17</xdr:row>
      <xdr:rowOff>323850</xdr:rowOff>
    </xdr:to>
    <xdr:sp macro="" textlink="">
      <xdr:nvSpPr>
        <xdr:cNvPr id="8" name="Up Arrow 7">
          <a:extLst>
            <a:ext uri="{FF2B5EF4-FFF2-40B4-BE49-F238E27FC236}">
              <a16:creationId xmlns:a16="http://schemas.microsoft.com/office/drawing/2014/main" id="{00000000-0008-0000-0A00-000008000000}"/>
            </a:ext>
          </a:extLst>
        </xdr:cNvPr>
        <xdr:cNvSpPr/>
      </xdr:nvSpPr>
      <xdr:spPr>
        <a:xfrm>
          <a:off x="9515475" y="3705225"/>
          <a:ext cx="704850" cy="533400"/>
        </a:xfrm>
        <a:prstGeom prst="upArrow">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solidFill>
              <a:srgbClr val="FF0000"/>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76200</xdr:colOff>
      <xdr:row>14</xdr:row>
      <xdr:rowOff>66678</xdr:rowOff>
    </xdr:from>
    <xdr:to>
      <xdr:col>17</xdr:col>
      <xdr:colOff>19050</xdr:colOff>
      <xdr:row>15</xdr:row>
      <xdr:rowOff>114304</xdr:rowOff>
    </xdr:to>
    <xdr:sp macro="" textlink="">
      <xdr:nvSpPr>
        <xdr:cNvPr id="7" name="Right Brace 6">
          <a:extLst>
            <a:ext uri="{FF2B5EF4-FFF2-40B4-BE49-F238E27FC236}">
              <a16:creationId xmlns:a16="http://schemas.microsoft.com/office/drawing/2014/main" id="{00000000-0008-0000-0B00-000007000000}"/>
            </a:ext>
          </a:extLst>
        </xdr:cNvPr>
        <xdr:cNvSpPr/>
      </xdr:nvSpPr>
      <xdr:spPr>
        <a:xfrm rot="5400000">
          <a:off x="8643937" y="4986341"/>
          <a:ext cx="238126" cy="1447800"/>
        </a:xfrm>
        <a:prstGeom prst="rightBrace">
          <a:avLst/>
        </a:prstGeom>
        <a:ln>
          <a:solidFill>
            <a:schemeClr val="tx2"/>
          </a:solidFill>
        </a:ln>
      </xdr:spPr>
      <xdr:style>
        <a:lnRef idx="2">
          <a:schemeClr val="accent5"/>
        </a:lnRef>
        <a:fillRef idx="0">
          <a:schemeClr val="accent5"/>
        </a:fillRef>
        <a:effectRef idx="1">
          <a:schemeClr val="accent5"/>
        </a:effectRef>
        <a:fontRef idx="minor">
          <a:schemeClr val="tx1"/>
        </a:fontRef>
      </xdr:style>
      <xdr:txBody>
        <a:bodyPr vertOverflow="clip" horzOverflow="clip" rtlCol="0" anchor="t"/>
        <a:lstStyle/>
        <a:p>
          <a:pPr algn="l"/>
          <a:endParaRPr lang="en-ZA" sz="1100">
            <a:solidFill>
              <a:srgbClr val="92D050"/>
            </a:solidFill>
          </a:endParaRPr>
        </a:p>
      </xdr:txBody>
    </xdr:sp>
    <xdr:clientData/>
  </xdr:twoCellAnchor>
  <xdr:twoCellAnchor>
    <xdr:from>
      <xdr:col>11</xdr:col>
      <xdr:colOff>9525</xdr:colOff>
      <xdr:row>13</xdr:row>
      <xdr:rowOff>171450</xdr:rowOff>
    </xdr:from>
    <xdr:to>
      <xdr:col>14</xdr:col>
      <xdr:colOff>9525</xdr:colOff>
      <xdr:row>15</xdr:row>
      <xdr:rowOff>28577</xdr:rowOff>
    </xdr:to>
    <xdr:sp macro="" textlink="">
      <xdr:nvSpPr>
        <xdr:cNvPr id="8" name="Right Brace 7">
          <a:extLst>
            <a:ext uri="{FF2B5EF4-FFF2-40B4-BE49-F238E27FC236}">
              <a16:creationId xmlns:a16="http://schemas.microsoft.com/office/drawing/2014/main" id="{00000000-0008-0000-0B00-000008000000}"/>
            </a:ext>
          </a:extLst>
        </xdr:cNvPr>
        <xdr:cNvSpPr/>
      </xdr:nvSpPr>
      <xdr:spPr>
        <a:xfrm rot="5400000">
          <a:off x="7115174" y="4886326"/>
          <a:ext cx="238127" cy="1476375"/>
        </a:xfrm>
        <a:prstGeom prst="rightBrace">
          <a:avLst/>
        </a:prstGeom>
        <a:ln>
          <a:solidFill>
            <a:schemeClr val="tx2"/>
          </a:solidFill>
        </a:ln>
      </xdr:spPr>
      <xdr:style>
        <a:lnRef idx="2">
          <a:schemeClr val="accent5"/>
        </a:lnRef>
        <a:fillRef idx="0">
          <a:schemeClr val="accent5"/>
        </a:fillRef>
        <a:effectRef idx="1">
          <a:schemeClr val="accent5"/>
        </a:effectRef>
        <a:fontRef idx="minor">
          <a:schemeClr val="tx1"/>
        </a:fontRef>
      </xdr:style>
      <xdr:txBody>
        <a:bodyPr vertOverflow="clip" horzOverflow="clip" rtlCol="0" anchor="t"/>
        <a:lstStyle/>
        <a:p>
          <a:pPr algn="l"/>
          <a:endParaRPr lang="en-ZA" sz="1100">
            <a:solidFill>
              <a:srgbClr val="92D050"/>
            </a:solidFill>
          </a:endParaRPr>
        </a:p>
      </xdr:txBody>
    </xdr:sp>
    <xdr:clientData/>
  </xdr:twoCellAnchor>
  <xdr:twoCellAnchor>
    <xdr:from>
      <xdr:col>8</xdr:col>
      <xdr:colOff>19049</xdr:colOff>
      <xdr:row>13</xdr:row>
      <xdr:rowOff>76202</xdr:rowOff>
    </xdr:from>
    <xdr:to>
      <xdr:col>11</xdr:col>
      <xdr:colOff>0</xdr:colOff>
      <xdr:row>14</xdr:row>
      <xdr:rowOff>180981</xdr:rowOff>
    </xdr:to>
    <xdr:sp macro="" textlink="">
      <xdr:nvSpPr>
        <xdr:cNvPr id="9" name="Right Brace 8">
          <a:extLst>
            <a:ext uri="{FF2B5EF4-FFF2-40B4-BE49-F238E27FC236}">
              <a16:creationId xmlns:a16="http://schemas.microsoft.com/office/drawing/2014/main" id="{00000000-0008-0000-0B00-000009000000}"/>
            </a:ext>
          </a:extLst>
        </xdr:cNvPr>
        <xdr:cNvSpPr/>
      </xdr:nvSpPr>
      <xdr:spPr>
        <a:xfrm rot="5400000">
          <a:off x="5586410" y="4805366"/>
          <a:ext cx="295279" cy="1504951"/>
        </a:xfrm>
        <a:prstGeom prst="rightBrace">
          <a:avLst>
            <a:gd name="adj1" fmla="val 8333"/>
            <a:gd name="adj2" fmla="val 49474"/>
          </a:avLst>
        </a:prstGeom>
        <a:ln>
          <a:solidFill>
            <a:schemeClr val="tx2"/>
          </a:solidFill>
        </a:ln>
      </xdr:spPr>
      <xdr:style>
        <a:lnRef idx="2">
          <a:schemeClr val="accent5"/>
        </a:lnRef>
        <a:fillRef idx="0">
          <a:schemeClr val="accent5"/>
        </a:fillRef>
        <a:effectRef idx="1">
          <a:schemeClr val="accent5"/>
        </a:effectRef>
        <a:fontRef idx="minor">
          <a:schemeClr val="tx1"/>
        </a:fontRef>
      </xdr:style>
      <xdr:txBody>
        <a:bodyPr vertOverflow="clip" horzOverflow="clip" rtlCol="0" anchor="t"/>
        <a:lstStyle/>
        <a:p>
          <a:pPr algn="l"/>
          <a:endParaRPr lang="en-ZA" sz="1100">
            <a:solidFill>
              <a:srgbClr val="92D050"/>
            </a:solidFill>
          </a:endParaRPr>
        </a:p>
      </xdr:txBody>
    </xdr:sp>
    <xdr:clientData/>
  </xdr:twoCellAnchor>
  <xdr:twoCellAnchor>
    <xdr:from>
      <xdr:col>17</xdr:col>
      <xdr:colOff>85725</xdr:colOff>
      <xdr:row>15</xdr:row>
      <xdr:rowOff>57150</xdr:rowOff>
    </xdr:from>
    <xdr:to>
      <xdr:col>19</xdr:col>
      <xdr:colOff>542925</xdr:colOff>
      <xdr:row>16</xdr:row>
      <xdr:rowOff>104776</xdr:rowOff>
    </xdr:to>
    <xdr:sp macro="" textlink="">
      <xdr:nvSpPr>
        <xdr:cNvPr id="10" name="Right Brace 9">
          <a:extLst>
            <a:ext uri="{FF2B5EF4-FFF2-40B4-BE49-F238E27FC236}">
              <a16:creationId xmlns:a16="http://schemas.microsoft.com/office/drawing/2014/main" id="{00000000-0008-0000-0B00-00000A000000}"/>
            </a:ext>
          </a:extLst>
        </xdr:cNvPr>
        <xdr:cNvSpPr/>
      </xdr:nvSpPr>
      <xdr:spPr>
        <a:xfrm rot="5400000">
          <a:off x="10125075" y="5200650"/>
          <a:ext cx="238126" cy="1381125"/>
        </a:xfrm>
        <a:prstGeom prst="rightBrace">
          <a:avLst/>
        </a:prstGeom>
        <a:ln>
          <a:solidFill>
            <a:schemeClr val="tx2"/>
          </a:solidFill>
        </a:ln>
      </xdr:spPr>
      <xdr:style>
        <a:lnRef idx="2">
          <a:schemeClr val="accent5"/>
        </a:lnRef>
        <a:fillRef idx="0">
          <a:schemeClr val="accent5"/>
        </a:fillRef>
        <a:effectRef idx="1">
          <a:schemeClr val="accent5"/>
        </a:effectRef>
        <a:fontRef idx="minor">
          <a:schemeClr val="tx1"/>
        </a:fontRef>
      </xdr:style>
      <xdr:txBody>
        <a:bodyPr vertOverflow="clip" horzOverflow="clip" rtlCol="0" anchor="t"/>
        <a:lstStyle/>
        <a:p>
          <a:pPr algn="l"/>
          <a:endParaRPr lang="en-ZA" sz="1100">
            <a:solidFill>
              <a:srgbClr val="92D050"/>
            </a:solidFill>
          </a:endParaRPr>
        </a:p>
      </xdr:txBody>
    </xdr:sp>
    <xdr:clientData/>
  </xdr:twoCellAnchor>
  <xdr:twoCellAnchor>
    <xdr:from>
      <xdr:col>2</xdr:col>
      <xdr:colOff>0</xdr:colOff>
      <xdr:row>13</xdr:row>
      <xdr:rowOff>1</xdr:rowOff>
    </xdr:from>
    <xdr:to>
      <xdr:col>6</xdr:col>
      <xdr:colOff>666750</xdr:colOff>
      <xdr:row>14</xdr:row>
      <xdr:rowOff>142878</xdr:rowOff>
    </xdr:to>
    <xdr:sp macro="" textlink="">
      <xdr:nvSpPr>
        <xdr:cNvPr id="11" name="Right Brace 10">
          <a:extLst>
            <a:ext uri="{FF2B5EF4-FFF2-40B4-BE49-F238E27FC236}">
              <a16:creationId xmlns:a16="http://schemas.microsoft.com/office/drawing/2014/main" id="{00000000-0008-0000-0B00-00000B000000}"/>
            </a:ext>
          </a:extLst>
        </xdr:cNvPr>
        <xdr:cNvSpPr/>
      </xdr:nvSpPr>
      <xdr:spPr>
        <a:xfrm rot="5400000">
          <a:off x="3514724" y="4219577"/>
          <a:ext cx="333377" cy="2562225"/>
        </a:xfrm>
        <a:prstGeom prst="rightBrace">
          <a:avLst>
            <a:gd name="adj1" fmla="val 8333"/>
            <a:gd name="adj2" fmla="val 49474"/>
          </a:avLst>
        </a:prstGeom>
        <a:ln>
          <a:solidFill>
            <a:schemeClr val="tx2"/>
          </a:solidFill>
        </a:ln>
      </xdr:spPr>
      <xdr:style>
        <a:lnRef idx="2">
          <a:schemeClr val="accent5"/>
        </a:lnRef>
        <a:fillRef idx="0">
          <a:schemeClr val="accent5"/>
        </a:fillRef>
        <a:effectRef idx="1">
          <a:schemeClr val="accent5"/>
        </a:effectRef>
        <a:fontRef idx="minor">
          <a:schemeClr val="tx1"/>
        </a:fontRef>
      </xdr:style>
      <xdr:txBody>
        <a:bodyPr vertOverflow="clip" horzOverflow="clip" rtlCol="0" anchor="t"/>
        <a:lstStyle/>
        <a:p>
          <a:pPr algn="l"/>
          <a:endParaRPr lang="en-ZA" sz="1100">
            <a:solidFill>
              <a:srgbClr val="92D050"/>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161923</xdr:colOff>
      <xdr:row>1</xdr:row>
      <xdr:rowOff>247648</xdr:rowOff>
    </xdr:from>
    <xdr:to>
      <xdr:col>3</xdr:col>
      <xdr:colOff>523873</xdr:colOff>
      <xdr:row>5</xdr:row>
      <xdr:rowOff>47625</xdr:rowOff>
    </xdr:to>
    <xdr:pic>
      <xdr:nvPicPr>
        <xdr:cNvPr id="3" name="Picture 2">
          <a:extLst>
            <a:ext uri="{FF2B5EF4-FFF2-40B4-BE49-F238E27FC236}">
              <a16:creationId xmlns:a16="http://schemas.microsoft.com/office/drawing/2014/main" id="{00000000-0008-0000-0C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2486" y="450054"/>
          <a:ext cx="1397793" cy="84772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38100</xdr:colOff>
      <xdr:row>1</xdr:row>
      <xdr:rowOff>123824</xdr:rowOff>
    </xdr:from>
    <xdr:to>
      <xdr:col>1</xdr:col>
      <xdr:colOff>762000</xdr:colOff>
      <xdr:row>4</xdr:row>
      <xdr:rowOff>38101</xdr:rowOff>
    </xdr:to>
    <xdr:pic>
      <xdr:nvPicPr>
        <xdr:cNvPr id="2" name="Picture 1">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123824"/>
          <a:ext cx="723900" cy="4572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2</xdr:col>
      <xdr:colOff>66675</xdr:colOff>
      <xdr:row>2</xdr:row>
      <xdr:rowOff>247648</xdr:rowOff>
    </xdr:from>
    <xdr:to>
      <xdr:col>3</xdr:col>
      <xdr:colOff>428625</xdr:colOff>
      <xdr:row>6</xdr:row>
      <xdr:rowOff>47625</xdr:rowOff>
    </xdr:to>
    <xdr:pic>
      <xdr:nvPicPr>
        <xdr:cNvPr id="4" name="Picture 3">
          <a:extLst>
            <a:ext uri="{FF2B5EF4-FFF2-40B4-BE49-F238E27FC236}">
              <a16:creationId xmlns:a16="http://schemas.microsoft.com/office/drawing/2014/main" id="{00000000-0008-0000-0E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447673"/>
          <a:ext cx="1400175" cy="8667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146050</xdr:colOff>
          <xdr:row>1</xdr:row>
          <xdr:rowOff>184150</xdr:rowOff>
        </xdr:from>
        <xdr:to>
          <xdr:col>1</xdr:col>
          <xdr:colOff>1257300</xdr:colOff>
          <xdr:row>4</xdr:row>
          <xdr:rowOff>184150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107950</xdr:colOff>
          <xdr:row>44</xdr:row>
          <xdr:rowOff>69850</xdr:rowOff>
        </xdr:from>
        <xdr:to>
          <xdr:col>1</xdr:col>
          <xdr:colOff>1270000</xdr:colOff>
          <xdr:row>45</xdr:row>
          <xdr:rowOff>31750</xdr:rowOff>
        </xdr:to>
        <xdr:sp macro="" textlink="">
          <xdr:nvSpPr>
            <xdr:cNvPr id="1026" name="Object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107950</xdr:colOff>
          <xdr:row>18</xdr:row>
          <xdr:rowOff>12700</xdr:rowOff>
        </xdr:from>
        <xdr:to>
          <xdr:col>1</xdr:col>
          <xdr:colOff>1270000</xdr:colOff>
          <xdr:row>18</xdr:row>
          <xdr:rowOff>260350</xdr:rowOff>
        </xdr:to>
        <xdr:sp macro="" textlink="">
          <xdr:nvSpPr>
            <xdr:cNvPr id="1027" name="Object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57</xdr:row>
          <xdr:rowOff>69850</xdr:rowOff>
        </xdr:from>
        <xdr:to>
          <xdr:col>1</xdr:col>
          <xdr:colOff>1308100</xdr:colOff>
          <xdr:row>58</xdr:row>
          <xdr:rowOff>31750</xdr:rowOff>
        </xdr:to>
        <xdr:sp macro="" textlink="">
          <xdr:nvSpPr>
            <xdr:cNvPr id="1028" name="Object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65</xdr:row>
          <xdr:rowOff>69850</xdr:rowOff>
        </xdr:from>
        <xdr:to>
          <xdr:col>1</xdr:col>
          <xdr:colOff>1308100</xdr:colOff>
          <xdr:row>66</xdr:row>
          <xdr:rowOff>31750</xdr:rowOff>
        </xdr:to>
        <xdr:sp macro="" textlink="">
          <xdr:nvSpPr>
            <xdr:cNvPr id="1029" name="Object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9</xdr:col>
      <xdr:colOff>1733550</xdr:colOff>
      <xdr:row>16</xdr:row>
      <xdr:rowOff>28575</xdr:rowOff>
    </xdr:from>
    <xdr:to>
      <xdr:col>9</xdr:col>
      <xdr:colOff>2438400</xdr:colOff>
      <xdr:row>17</xdr:row>
      <xdr:rowOff>209550</xdr:rowOff>
    </xdr:to>
    <xdr:sp macro="" textlink="">
      <xdr:nvSpPr>
        <xdr:cNvPr id="7" name="Up Arrow 6">
          <a:extLst>
            <a:ext uri="{FF2B5EF4-FFF2-40B4-BE49-F238E27FC236}">
              <a16:creationId xmlns:a16="http://schemas.microsoft.com/office/drawing/2014/main" id="{00000000-0008-0000-0100-000007000000}"/>
            </a:ext>
          </a:extLst>
        </xdr:cNvPr>
        <xdr:cNvSpPr/>
      </xdr:nvSpPr>
      <xdr:spPr>
        <a:xfrm>
          <a:off x="9448800" y="3667125"/>
          <a:ext cx="704850" cy="428625"/>
        </a:xfrm>
        <a:prstGeom prst="upArrow">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solidFill>
              <a:srgbClr val="FF0000"/>
            </a:solidFill>
          </a:endParaRPr>
        </a:p>
      </xdr:txBody>
    </xdr:sp>
    <xdr:clientData/>
  </xdr:twoCellAnchor>
  <mc:AlternateContent xmlns:mc="http://schemas.openxmlformats.org/markup-compatibility/2006">
    <mc:Choice xmlns:a14="http://schemas.microsoft.com/office/drawing/2010/main" Requires="a14">
      <xdr:twoCellAnchor>
        <xdr:from>
          <xdr:col>1</xdr:col>
          <xdr:colOff>146050</xdr:colOff>
          <xdr:row>74</xdr:row>
          <xdr:rowOff>69850</xdr:rowOff>
        </xdr:from>
        <xdr:to>
          <xdr:col>1</xdr:col>
          <xdr:colOff>1308100</xdr:colOff>
          <xdr:row>75</xdr:row>
          <xdr:rowOff>31750</xdr:rowOff>
        </xdr:to>
        <xdr:sp macro="" textlink="">
          <xdr:nvSpPr>
            <xdr:cNvPr id="1030" name="Object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146050</xdr:colOff>
          <xdr:row>1</xdr:row>
          <xdr:rowOff>165100</xdr:rowOff>
        </xdr:from>
        <xdr:to>
          <xdr:col>1</xdr:col>
          <xdr:colOff>1257300</xdr:colOff>
          <xdr:row>4</xdr:row>
          <xdr:rowOff>165100</xdr:rowOff>
        </xdr:to>
        <xdr:sp macro="" textlink="">
          <xdr:nvSpPr>
            <xdr:cNvPr id="2049" name="Object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107950</xdr:colOff>
          <xdr:row>45</xdr:row>
          <xdr:rowOff>31750</xdr:rowOff>
        </xdr:from>
        <xdr:to>
          <xdr:col>1</xdr:col>
          <xdr:colOff>1270000</xdr:colOff>
          <xdr:row>46</xdr:row>
          <xdr:rowOff>0</xdr:rowOff>
        </xdr:to>
        <xdr:sp macro="" textlink="">
          <xdr:nvSpPr>
            <xdr:cNvPr id="2050" name="Object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107950</xdr:colOff>
          <xdr:row>18</xdr:row>
          <xdr:rowOff>31750</xdr:rowOff>
        </xdr:from>
        <xdr:to>
          <xdr:col>1</xdr:col>
          <xdr:colOff>1270000</xdr:colOff>
          <xdr:row>19</xdr:row>
          <xdr:rowOff>0</xdr:rowOff>
        </xdr:to>
        <xdr:sp macro="" textlink="">
          <xdr:nvSpPr>
            <xdr:cNvPr id="2051" name="Object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62</xdr:row>
          <xdr:rowOff>31750</xdr:rowOff>
        </xdr:from>
        <xdr:to>
          <xdr:col>1</xdr:col>
          <xdr:colOff>1308100</xdr:colOff>
          <xdr:row>63</xdr:row>
          <xdr:rowOff>0</xdr:rowOff>
        </xdr:to>
        <xdr:sp macro="" textlink="">
          <xdr:nvSpPr>
            <xdr:cNvPr id="2052" name="Object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70</xdr:row>
          <xdr:rowOff>31750</xdr:rowOff>
        </xdr:from>
        <xdr:to>
          <xdr:col>1</xdr:col>
          <xdr:colOff>1308100</xdr:colOff>
          <xdr:row>71</xdr:row>
          <xdr:rowOff>0</xdr:rowOff>
        </xdr:to>
        <xdr:sp macro="" textlink="">
          <xdr:nvSpPr>
            <xdr:cNvPr id="2053" name="Object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79</xdr:row>
          <xdr:rowOff>31750</xdr:rowOff>
        </xdr:from>
        <xdr:to>
          <xdr:col>1</xdr:col>
          <xdr:colOff>1308100</xdr:colOff>
          <xdr:row>80</xdr:row>
          <xdr:rowOff>0</xdr:rowOff>
        </xdr:to>
        <xdr:sp macro="" textlink="">
          <xdr:nvSpPr>
            <xdr:cNvPr id="2054" name="Object 6"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9</xdr:col>
      <xdr:colOff>1885950</xdr:colOff>
      <xdr:row>16</xdr:row>
      <xdr:rowOff>19050</xdr:rowOff>
    </xdr:from>
    <xdr:to>
      <xdr:col>9</xdr:col>
      <xdr:colOff>2590800</xdr:colOff>
      <xdr:row>17</xdr:row>
      <xdr:rowOff>323850</xdr:rowOff>
    </xdr:to>
    <xdr:sp macro="" textlink="">
      <xdr:nvSpPr>
        <xdr:cNvPr id="8" name="Up Arrow 7">
          <a:extLst>
            <a:ext uri="{FF2B5EF4-FFF2-40B4-BE49-F238E27FC236}">
              <a16:creationId xmlns:a16="http://schemas.microsoft.com/office/drawing/2014/main" id="{00000000-0008-0000-0200-000008000000}"/>
            </a:ext>
          </a:extLst>
        </xdr:cNvPr>
        <xdr:cNvSpPr/>
      </xdr:nvSpPr>
      <xdr:spPr>
        <a:xfrm>
          <a:off x="9515475" y="4086225"/>
          <a:ext cx="704850" cy="600075"/>
        </a:xfrm>
        <a:prstGeom prst="upArrow">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146050</xdr:colOff>
          <xdr:row>3</xdr:row>
          <xdr:rowOff>0</xdr:rowOff>
        </xdr:from>
        <xdr:to>
          <xdr:col>1</xdr:col>
          <xdr:colOff>1257300</xdr:colOff>
          <xdr:row>4</xdr:row>
          <xdr:rowOff>165100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107950</xdr:colOff>
          <xdr:row>45</xdr:row>
          <xdr:rowOff>31750</xdr:rowOff>
        </xdr:from>
        <xdr:to>
          <xdr:col>1</xdr:col>
          <xdr:colOff>1270000</xdr:colOff>
          <xdr:row>46</xdr:row>
          <xdr:rowOff>0</xdr:rowOff>
        </xdr:to>
        <xdr:sp macro="" textlink="">
          <xdr:nvSpPr>
            <xdr:cNvPr id="3074" name="Object 2" hidden="1">
              <a:extLst>
                <a:ext uri="{63B3BB69-23CF-44E3-9099-C40C66FF867C}">
                  <a14:compatExt spid="_x0000_s3074"/>
                </a:ext>
                <a:ext uri="{FF2B5EF4-FFF2-40B4-BE49-F238E27FC236}">
                  <a16:creationId xmlns:a16="http://schemas.microsoft.com/office/drawing/2014/main" id="{00000000-0008-0000-0300-0000020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107950</xdr:colOff>
          <xdr:row>18</xdr:row>
          <xdr:rowOff>31750</xdr:rowOff>
        </xdr:from>
        <xdr:to>
          <xdr:col>1</xdr:col>
          <xdr:colOff>1270000</xdr:colOff>
          <xdr:row>19</xdr:row>
          <xdr:rowOff>0</xdr:rowOff>
        </xdr:to>
        <xdr:sp macro="" textlink="">
          <xdr:nvSpPr>
            <xdr:cNvPr id="3075" name="Object 3" hidden="1">
              <a:extLst>
                <a:ext uri="{63B3BB69-23CF-44E3-9099-C40C66FF867C}">
                  <a14:compatExt spid="_x0000_s3075"/>
                </a:ext>
                <a:ext uri="{FF2B5EF4-FFF2-40B4-BE49-F238E27FC236}">
                  <a16:creationId xmlns:a16="http://schemas.microsoft.com/office/drawing/2014/main" id="{00000000-0008-0000-0300-0000030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62</xdr:row>
          <xdr:rowOff>31750</xdr:rowOff>
        </xdr:from>
        <xdr:to>
          <xdr:col>1</xdr:col>
          <xdr:colOff>1308100</xdr:colOff>
          <xdr:row>63</xdr:row>
          <xdr:rowOff>0</xdr:rowOff>
        </xdr:to>
        <xdr:sp macro="" textlink="">
          <xdr:nvSpPr>
            <xdr:cNvPr id="3076" name="Object 4" hidden="1">
              <a:extLst>
                <a:ext uri="{63B3BB69-23CF-44E3-9099-C40C66FF867C}">
                  <a14:compatExt spid="_x0000_s3076"/>
                </a:ext>
                <a:ext uri="{FF2B5EF4-FFF2-40B4-BE49-F238E27FC236}">
                  <a16:creationId xmlns:a16="http://schemas.microsoft.com/office/drawing/2014/main" id="{00000000-0008-0000-0300-0000040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70</xdr:row>
          <xdr:rowOff>31750</xdr:rowOff>
        </xdr:from>
        <xdr:to>
          <xdr:col>1</xdr:col>
          <xdr:colOff>1308100</xdr:colOff>
          <xdr:row>71</xdr:row>
          <xdr:rowOff>0</xdr:rowOff>
        </xdr:to>
        <xdr:sp macro="" textlink="">
          <xdr:nvSpPr>
            <xdr:cNvPr id="3077" name="Object 5" hidden="1">
              <a:extLst>
                <a:ext uri="{63B3BB69-23CF-44E3-9099-C40C66FF867C}">
                  <a14:compatExt spid="_x0000_s3077"/>
                </a:ext>
                <a:ext uri="{FF2B5EF4-FFF2-40B4-BE49-F238E27FC236}">
                  <a16:creationId xmlns:a16="http://schemas.microsoft.com/office/drawing/2014/main" id="{00000000-0008-0000-0300-0000050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79</xdr:row>
          <xdr:rowOff>31750</xdr:rowOff>
        </xdr:from>
        <xdr:to>
          <xdr:col>1</xdr:col>
          <xdr:colOff>1308100</xdr:colOff>
          <xdr:row>80</xdr:row>
          <xdr:rowOff>0</xdr:rowOff>
        </xdr:to>
        <xdr:sp macro="" textlink="">
          <xdr:nvSpPr>
            <xdr:cNvPr id="3078" name="Object 6" hidden="1">
              <a:extLst>
                <a:ext uri="{63B3BB69-23CF-44E3-9099-C40C66FF867C}">
                  <a14:compatExt spid="_x0000_s3078"/>
                </a:ext>
                <a:ext uri="{FF2B5EF4-FFF2-40B4-BE49-F238E27FC236}">
                  <a16:creationId xmlns:a16="http://schemas.microsoft.com/office/drawing/2014/main" id="{00000000-0008-0000-0300-0000060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9</xdr:col>
      <xdr:colOff>1885950</xdr:colOff>
      <xdr:row>16</xdr:row>
      <xdr:rowOff>19050</xdr:rowOff>
    </xdr:from>
    <xdr:to>
      <xdr:col>9</xdr:col>
      <xdr:colOff>2590800</xdr:colOff>
      <xdr:row>17</xdr:row>
      <xdr:rowOff>323850</xdr:rowOff>
    </xdr:to>
    <xdr:sp macro="" textlink="">
      <xdr:nvSpPr>
        <xdr:cNvPr id="8" name="Up Arrow 7">
          <a:extLst>
            <a:ext uri="{FF2B5EF4-FFF2-40B4-BE49-F238E27FC236}">
              <a16:creationId xmlns:a16="http://schemas.microsoft.com/office/drawing/2014/main" id="{00000000-0008-0000-0300-000008000000}"/>
            </a:ext>
          </a:extLst>
        </xdr:cNvPr>
        <xdr:cNvSpPr/>
      </xdr:nvSpPr>
      <xdr:spPr>
        <a:xfrm>
          <a:off x="9515475" y="3705225"/>
          <a:ext cx="704850" cy="533400"/>
        </a:xfrm>
        <a:prstGeom prst="upArrow">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146050</xdr:colOff>
          <xdr:row>1</xdr:row>
          <xdr:rowOff>146050</xdr:rowOff>
        </xdr:from>
        <xdr:to>
          <xdr:col>1</xdr:col>
          <xdr:colOff>1257300</xdr:colOff>
          <xdr:row>4</xdr:row>
          <xdr:rowOff>165100</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4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107950</xdr:colOff>
          <xdr:row>45</xdr:row>
          <xdr:rowOff>31750</xdr:rowOff>
        </xdr:from>
        <xdr:to>
          <xdr:col>1</xdr:col>
          <xdr:colOff>1270000</xdr:colOff>
          <xdr:row>46</xdr:row>
          <xdr:rowOff>0</xdr:rowOff>
        </xdr:to>
        <xdr:sp macro="" textlink="">
          <xdr:nvSpPr>
            <xdr:cNvPr id="5122" name="Object 2" hidden="1">
              <a:extLst>
                <a:ext uri="{63B3BB69-23CF-44E3-9099-C40C66FF867C}">
                  <a14:compatExt spid="_x0000_s5122"/>
                </a:ext>
                <a:ext uri="{FF2B5EF4-FFF2-40B4-BE49-F238E27FC236}">
                  <a16:creationId xmlns:a16="http://schemas.microsoft.com/office/drawing/2014/main" id="{00000000-0008-0000-0400-000002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107950</xdr:colOff>
          <xdr:row>18</xdr:row>
          <xdr:rowOff>31750</xdr:rowOff>
        </xdr:from>
        <xdr:to>
          <xdr:col>1</xdr:col>
          <xdr:colOff>1270000</xdr:colOff>
          <xdr:row>19</xdr:row>
          <xdr:rowOff>0</xdr:rowOff>
        </xdr:to>
        <xdr:sp macro="" textlink="">
          <xdr:nvSpPr>
            <xdr:cNvPr id="5123" name="Object 3" hidden="1">
              <a:extLst>
                <a:ext uri="{63B3BB69-23CF-44E3-9099-C40C66FF867C}">
                  <a14:compatExt spid="_x0000_s5123"/>
                </a:ext>
                <a:ext uri="{FF2B5EF4-FFF2-40B4-BE49-F238E27FC236}">
                  <a16:creationId xmlns:a16="http://schemas.microsoft.com/office/drawing/2014/main" id="{00000000-0008-0000-0400-000003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62</xdr:row>
          <xdr:rowOff>31750</xdr:rowOff>
        </xdr:from>
        <xdr:to>
          <xdr:col>1</xdr:col>
          <xdr:colOff>1308100</xdr:colOff>
          <xdr:row>63</xdr:row>
          <xdr:rowOff>0</xdr:rowOff>
        </xdr:to>
        <xdr:sp macro="" textlink="">
          <xdr:nvSpPr>
            <xdr:cNvPr id="5124" name="Object 4" hidden="1">
              <a:extLst>
                <a:ext uri="{63B3BB69-23CF-44E3-9099-C40C66FF867C}">
                  <a14:compatExt spid="_x0000_s5124"/>
                </a:ext>
                <a:ext uri="{FF2B5EF4-FFF2-40B4-BE49-F238E27FC236}">
                  <a16:creationId xmlns:a16="http://schemas.microsoft.com/office/drawing/2014/main" id="{00000000-0008-0000-0400-000004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70</xdr:row>
          <xdr:rowOff>31750</xdr:rowOff>
        </xdr:from>
        <xdr:to>
          <xdr:col>1</xdr:col>
          <xdr:colOff>1308100</xdr:colOff>
          <xdr:row>71</xdr:row>
          <xdr:rowOff>0</xdr:rowOff>
        </xdr:to>
        <xdr:sp macro="" textlink="">
          <xdr:nvSpPr>
            <xdr:cNvPr id="5125" name="Object 5" hidden="1">
              <a:extLst>
                <a:ext uri="{63B3BB69-23CF-44E3-9099-C40C66FF867C}">
                  <a14:compatExt spid="_x0000_s5125"/>
                </a:ext>
                <a:ext uri="{FF2B5EF4-FFF2-40B4-BE49-F238E27FC236}">
                  <a16:creationId xmlns:a16="http://schemas.microsoft.com/office/drawing/2014/main" id="{00000000-0008-0000-0400-000005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79</xdr:row>
          <xdr:rowOff>31750</xdr:rowOff>
        </xdr:from>
        <xdr:to>
          <xdr:col>1</xdr:col>
          <xdr:colOff>1308100</xdr:colOff>
          <xdr:row>80</xdr:row>
          <xdr:rowOff>0</xdr:rowOff>
        </xdr:to>
        <xdr:sp macro="" textlink="">
          <xdr:nvSpPr>
            <xdr:cNvPr id="5126" name="Object 6" hidden="1">
              <a:extLst>
                <a:ext uri="{63B3BB69-23CF-44E3-9099-C40C66FF867C}">
                  <a14:compatExt spid="_x0000_s5126"/>
                </a:ext>
                <a:ext uri="{FF2B5EF4-FFF2-40B4-BE49-F238E27FC236}">
                  <a16:creationId xmlns:a16="http://schemas.microsoft.com/office/drawing/2014/main" id="{00000000-0008-0000-0400-000006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9</xdr:col>
      <xdr:colOff>1885950</xdr:colOff>
      <xdr:row>16</xdr:row>
      <xdr:rowOff>19050</xdr:rowOff>
    </xdr:from>
    <xdr:to>
      <xdr:col>9</xdr:col>
      <xdr:colOff>2590800</xdr:colOff>
      <xdr:row>17</xdr:row>
      <xdr:rowOff>323850</xdr:rowOff>
    </xdr:to>
    <xdr:sp macro="" textlink="">
      <xdr:nvSpPr>
        <xdr:cNvPr id="8" name="Up Arrow 7">
          <a:extLst>
            <a:ext uri="{FF2B5EF4-FFF2-40B4-BE49-F238E27FC236}">
              <a16:creationId xmlns:a16="http://schemas.microsoft.com/office/drawing/2014/main" id="{00000000-0008-0000-0400-000008000000}"/>
            </a:ext>
          </a:extLst>
        </xdr:cNvPr>
        <xdr:cNvSpPr/>
      </xdr:nvSpPr>
      <xdr:spPr>
        <a:xfrm>
          <a:off x="9515475" y="3705225"/>
          <a:ext cx="704850" cy="533400"/>
        </a:xfrm>
        <a:prstGeom prst="upArrow">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165100</xdr:colOff>
          <xdr:row>1</xdr:row>
          <xdr:rowOff>165100</xdr:rowOff>
        </xdr:from>
        <xdr:to>
          <xdr:col>1</xdr:col>
          <xdr:colOff>1289050</xdr:colOff>
          <xdr:row>4</xdr:row>
          <xdr:rowOff>165100</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500-000001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107950</xdr:colOff>
          <xdr:row>45</xdr:row>
          <xdr:rowOff>31750</xdr:rowOff>
        </xdr:from>
        <xdr:to>
          <xdr:col>1</xdr:col>
          <xdr:colOff>1270000</xdr:colOff>
          <xdr:row>46</xdr:row>
          <xdr:rowOff>0</xdr:rowOff>
        </xdr:to>
        <xdr:sp macro="" textlink="">
          <xdr:nvSpPr>
            <xdr:cNvPr id="6146" name="Object 2" hidden="1">
              <a:extLst>
                <a:ext uri="{63B3BB69-23CF-44E3-9099-C40C66FF867C}">
                  <a14:compatExt spid="_x0000_s6146"/>
                </a:ext>
                <a:ext uri="{FF2B5EF4-FFF2-40B4-BE49-F238E27FC236}">
                  <a16:creationId xmlns:a16="http://schemas.microsoft.com/office/drawing/2014/main" id="{00000000-0008-0000-0500-000002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107950</xdr:colOff>
          <xdr:row>18</xdr:row>
          <xdr:rowOff>31750</xdr:rowOff>
        </xdr:from>
        <xdr:to>
          <xdr:col>1</xdr:col>
          <xdr:colOff>1270000</xdr:colOff>
          <xdr:row>19</xdr:row>
          <xdr:rowOff>0</xdr:rowOff>
        </xdr:to>
        <xdr:sp macro="" textlink="">
          <xdr:nvSpPr>
            <xdr:cNvPr id="6147" name="Object 3" hidden="1">
              <a:extLst>
                <a:ext uri="{63B3BB69-23CF-44E3-9099-C40C66FF867C}">
                  <a14:compatExt spid="_x0000_s6147"/>
                </a:ext>
                <a:ext uri="{FF2B5EF4-FFF2-40B4-BE49-F238E27FC236}">
                  <a16:creationId xmlns:a16="http://schemas.microsoft.com/office/drawing/2014/main" id="{00000000-0008-0000-0500-000003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62</xdr:row>
          <xdr:rowOff>31750</xdr:rowOff>
        </xdr:from>
        <xdr:to>
          <xdr:col>1</xdr:col>
          <xdr:colOff>1308100</xdr:colOff>
          <xdr:row>63</xdr:row>
          <xdr:rowOff>0</xdr:rowOff>
        </xdr:to>
        <xdr:sp macro="" textlink="">
          <xdr:nvSpPr>
            <xdr:cNvPr id="6148" name="Object 4" hidden="1">
              <a:extLst>
                <a:ext uri="{63B3BB69-23CF-44E3-9099-C40C66FF867C}">
                  <a14:compatExt spid="_x0000_s6148"/>
                </a:ext>
                <a:ext uri="{FF2B5EF4-FFF2-40B4-BE49-F238E27FC236}">
                  <a16:creationId xmlns:a16="http://schemas.microsoft.com/office/drawing/2014/main" id="{00000000-0008-0000-0500-000004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70</xdr:row>
          <xdr:rowOff>31750</xdr:rowOff>
        </xdr:from>
        <xdr:to>
          <xdr:col>1</xdr:col>
          <xdr:colOff>1308100</xdr:colOff>
          <xdr:row>71</xdr:row>
          <xdr:rowOff>0</xdr:rowOff>
        </xdr:to>
        <xdr:sp macro="" textlink="">
          <xdr:nvSpPr>
            <xdr:cNvPr id="6149" name="Object 5" hidden="1">
              <a:extLst>
                <a:ext uri="{63B3BB69-23CF-44E3-9099-C40C66FF867C}">
                  <a14:compatExt spid="_x0000_s6149"/>
                </a:ext>
                <a:ext uri="{FF2B5EF4-FFF2-40B4-BE49-F238E27FC236}">
                  <a16:creationId xmlns:a16="http://schemas.microsoft.com/office/drawing/2014/main" id="{00000000-0008-0000-0500-000005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79</xdr:row>
          <xdr:rowOff>31750</xdr:rowOff>
        </xdr:from>
        <xdr:to>
          <xdr:col>1</xdr:col>
          <xdr:colOff>1308100</xdr:colOff>
          <xdr:row>80</xdr:row>
          <xdr:rowOff>0</xdr:rowOff>
        </xdr:to>
        <xdr:sp macro="" textlink="">
          <xdr:nvSpPr>
            <xdr:cNvPr id="6150" name="Object 6" hidden="1">
              <a:extLst>
                <a:ext uri="{63B3BB69-23CF-44E3-9099-C40C66FF867C}">
                  <a14:compatExt spid="_x0000_s6150"/>
                </a:ext>
                <a:ext uri="{FF2B5EF4-FFF2-40B4-BE49-F238E27FC236}">
                  <a16:creationId xmlns:a16="http://schemas.microsoft.com/office/drawing/2014/main" id="{00000000-0008-0000-0500-000006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9</xdr:col>
      <xdr:colOff>1885950</xdr:colOff>
      <xdr:row>16</xdr:row>
      <xdr:rowOff>19050</xdr:rowOff>
    </xdr:from>
    <xdr:to>
      <xdr:col>9</xdr:col>
      <xdr:colOff>2590800</xdr:colOff>
      <xdr:row>17</xdr:row>
      <xdr:rowOff>323850</xdr:rowOff>
    </xdr:to>
    <xdr:sp macro="" textlink="">
      <xdr:nvSpPr>
        <xdr:cNvPr id="8" name="Up Arrow 7">
          <a:extLst>
            <a:ext uri="{FF2B5EF4-FFF2-40B4-BE49-F238E27FC236}">
              <a16:creationId xmlns:a16="http://schemas.microsoft.com/office/drawing/2014/main" id="{00000000-0008-0000-0500-000008000000}"/>
            </a:ext>
          </a:extLst>
        </xdr:cNvPr>
        <xdr:cNvSpPr/>
      </xdr:nvSpPr>
      <xdr:spPr>
        <a:xfrm>
          <a:off x="9515475" y="3705225"/>
          <a:ext cx="704850" cy="533400"/>
        </a:xfrm>
        <a:prstGeom prst="upArrow">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solidFill>
              <a:srgbClr val="FF0000"/>
            </a:solidFill>
          </a:endParaRPr>
        </a:p>
      </xdr:txBody>
    </xdr: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146050</xdr:colOff>
          <xdr:row>1</xdr:row>
          <xdr:rowOff>146050</xdr:rowOff>
        </xdr:from>
        <xdr:to>
          <xdr:col>1</xdr:col>
          <xdr:colOff>1257300</xdr:colOff>
          <xdr:row>4</xdr:row>
          <xdr:rowOff>165100</xdr:rowOff>
        </xdr:to>
        <xdr:sp macro="" textlink="">
          <xdr:nvSpPr>
            <xdr:cNvPr id="7169" name="Object 1" hidden="1">
              <a:extLst>
                <a:ext uri="{63B3BB69-23CF-44E3-9099-C40C66FF867C}">
                  <a14:compatExt spid="_x0000_s7169"/>
                </a:ext>
                <a:ext uri="{FF2B5EF4-FFF2-40B4-BE49-F238E27FC236}">
                  <a16:creationId xmlns:a16="http://schemas.microsoft.com/office/drawing/2014/main" id="{00000000-0008-0000-0600-0000011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107950</xdr:colOff>
          <xdr:row>45</xdr:row>
          <xdr:rowOff>31750</xdr:rowOff>
        </xdr:from>
        <xdr:to>
          <xdr:col>1</xdr:col>
          <xdr:colOff>1270000</xdr:colOff>
          <xdr:row>46</xdr:row>
          <xdr:rowOff>0</xdr:rowOff>
        </xdr:to>
        <xdr:sp macro="" textlink="">
          <xdr:nvSpPr>
            <xdr:cNvPr id="7170" name="Object 2" hidden="1">
              <a:extLst>
                <a:ext uri="{63B3BB69-23CF-44E3-9099-C40C66FF867C}">
                  <a14:compatExt spid="_x0000_s7170"/>
                </a:ext>
                <a:ext uri="{FF2B5EF4-FFF2-40B4-BE49-F238E27FC236}">
                  <a16:creationId xmlns:a16="http://schemas.microsoft.com/office/drawing/2014/main" id="{00000000-0008-0000-0600-0000021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107950</xdr:colOff>
          <xdr:row>18</xdr:row>
          <xdr:rowOff>31750</xdr:rowOff>
        </xdr:from>
        <xdr:to>
          <xdr:col>1</xdr:col>
          <xdr:colOff>1270000</xdr:colOff>
          <xdr:row>19</xdr:row>
          <xdr:rowOff>0</xdr:rowOff>
        </xdr:to>
        <xdr:sp macro="" textlink="">
          <xdr:nvSpPr>
            <xdr:cNvPr id="7171" name="Object 3" hidden="1">
              <a:extLst>
                <a:ext uri="{63B3BB69-23CF-44E3-9099-C40C66FF867C}">
                  <a14:compatExt spid="_x0000_s7171"/>
                </a:ext>
                <a:ext uri="{FF2B5EF4-FFF2-40B4-BE49-F238E27FC236}">
                  <a16:creationId xmlns:a16="http://schemas.microsoft.com/office/drawing/2014/main" id="{00000000-0008-0000-0600-0000031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62</xdr:row>
          <xdr:rowOff>31750</xdr:rowOff>
        </xdr:from>
        <xdr:to>
          <xdr:col>1</xdr:col>
          <xdr:colOff>1308100</xdr:colOff>
          <xdr:row>63</xdr:row>
          <xdr:rowOff>0</xdr:rowOff>
        </xdr:to>
        <xdr:sp macro="" textlink="">
          <xdr:nvSpPr>
            <xdr:cNvPr id="7172" name="Object 4" hidden="1">
              <a:extLst>
                <a:ext uri="{63B3BB69-23CF-44E3-9099-C40C66FF867C}">
                  <a14:compatExt spid="_x0000_s7172"/>
                </a:ext>
                <a:ext uri="{FF2B5EF4-FFF2-40B4-BE49-F238E27FC236}">
                  <a16:creationId xmlns:a16="http://schemas.microsoft.com/office/drawing/2014/main" id="{00000000-0008-0000-0600-0000041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70</xdr:row>
          <xdr:rowOff>31750</xdr:rowOff>
        </xdr:from>
        <xdr:to>
          <xdr:col>1</xdr:col>
          <xdr:colOff>1308100</xdr:colOff>
          <xdr:row>71</xdr:row>
          <xdr:rowOff>0</xdr:rowOff>
        </xdr:to>
        <xdr:sp macro="" textlink="">
          <xdr:nvSpPr>
            <xdr:cNvPr id="7173" name="Object 5" hidden="1">
              <a:extLst>
                <a:ext uri="{63B3BB69-23CF-44E3-9099-C40C66FF867C}">
                  <a14:compatExt spid="_x0000_s7173"/>
                </a:ext>
                <a:ext uri="{FF2B5EF4-FFF2-40B4-BE49-F238E27FC236}">
                  <a16:creationId xmlns:a16="http://schemas.microsoft.com/office/drawing/2014/main" id="{00000000-0008-0000-0600-0000051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79</xdr:row>
          <xdr:rowOff>31750</xdr:rowOff>
        </xdr:from>
        <xdr:to>
          <xdr:col>1</xdr:col>
          <xdr:colOff>1308100</xdr:colOff>
          <xdr:row>80</xdr:row>
          <xdr:rowOff>0</xdr:rowOff>
        </xdr:to>
        <xdr:sp macro="" textlink="">
          <xdr:nvSpPr>
            <xdr:cNvPr id="7174" name="Object 6" hidden="1">
              <a:extLst>
                <a:ext uri="{63B3BB69-23CF-44E3-9099-C40C66FF867C}">
                  <a14:compatExt spid="_x0000_s7174"/>
                </a:ext>
                <a:ext uri="{FF2B5EF4-FFF2-40B4-BE49-F238E27FC236}">
                  <a16:creationId xmlns:a16="http://schemas.microsoft.com/office/drawing/2014/main" id="{00000000-0008-0000-0600-0000061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9</xdr:col>
      <xdr:colOff>1885950</xdr:colOff>
      <xdr:row>16</xdr:row>
      <xdr:rowOff>19050</xdr:rowOff>
    </xdr:from>
    <xdr:to>
      <xdr:col>9</xdr:col>
      <xdr:colOff>2590800</xdr:colOff>
      <xdr:row>17</xdr:row>
      <xdr:rowOff>323850</xdr:rowOff>
    </xdr:to>
    <xdr:sp macro="" textlink="">
      <xdr:nvSpPr>
        <xdr:cNvPr id="8" name="Up Arrow 7">
          <a:extLst>
            <a:ext uri="{FF2B5EF4-FFF2-40B4-BE49-F238E27FC236}">
              <a16:creationId xmlns:a16="http://schemas.microsoft.com/office/drawing/2014/main" id="{00000000-0008-0000-0600-000008000000}"/>
            </a:ext>
          </a:extLst>
        </xdr:cNvPr>
        <xdr:cNvSpPr/>
      </xdr:nvSpPr>
      <xdr:spPr>
        <a:xfrm>
          <a:off x="9515475" y="3705225"/>
          <a:ext cx="704850" cy="533400"/>
        </a:xfrm>
        <a:prstGeom prst="upArrow">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solidFill>
              <a:srgbClr val="FF0000"/>
            </a:solidFill>
          </a:endParaRPr>
        </a:p>
      </xdr:txBody>
    </xdr: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146050</xdr:colOff>
          <xdr:row>1</xdr:row>
          <xdr:rowOff>146050</xdr:rowOff>
        </xdr:from>
        <xdr:to>
          <xdr:col>1</xdr:col>
          <xdr:colOff>1257300</xdr:colOff>
          <xdr:row>4</xdr:row>
          <xdr:rowOff>165100</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700-000001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107950</xdr:colOff>
          <xdr:row>45</xdr:row>
          <xdr:rowOff>31750</xdr:rowOff>
        </xdr:from>
        <xdr:to>
          <xdr:col>1</xdr:col>
          <xdr:colOff>1270000</xdr:colOff>
          <xdr:row>46</xdr:row>
          <xdr:rowOff>0</xdr:rowOff>
        </xdr:to>
        <xdr:sp macro="" textlink="">
          <xdr:nvSpPr>
            <xdr:cNvPr id="8194" name="Object 2" hidden="1">
              <a:extLst>
                <a:ext uri="{63B3BB69-23CF-44E3-9099-C40C66FF867C}">
                  <a14:compatExt spid="_x0000_s8194"/>
                </a:ext>
                <a:ext uri="{FF2B5EF4-FFF2-40B4-BE49-F238E27FC236}">
                  <a16:creationId xmlns:a16="http://schemas.microsoft.com/office/drawing/2014/main" id="{00000000-0008-0000-0700-000002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107950</xdr:colOff>
          <xdr:row>18</xdr:row>
          <xdr:rowOff>31750</xdr:rowOff>
        </xdr:from>
        <xdr:to>
          <xdr:col>1</xdr:col>
          <xdr:colOff>1270000</xdr:colOff>
          <xdr:row>19</xdr:row>
          <xdr:rowOff>0</xdr:rowOff>
        </xdr:to>
        <xdr:sp macro="" textlink="">
          <xdr:nvSpPr>
            <xdr:cNvPr id="8195" name="Object 3" hidden="1">
              <a:extLst>
                <a:ext uri="{63B3BB69-23CF-44E3-9099-C40C66FF867C}">
                  <a14:compatExt spid="_x0000_s8195"/>
                </a:ext>
                <a:ext uri="{FF2B5EF4-FFF2-40B4-BE49-F238E27FC236}">
                  <a16:creationId xmlns:a16="http://schemas.microsoft.com/office/drawing/2014/main" id="{00000000-0008-0000-0700-000003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62</xdr:row>
          <xdr:rowOff>31750</xdr:rowOff>
        </xdr:from>
        <xdr:to>
          <xdr:col>1</xdr:col>
          <xdr:colOff>1308100</xdr:colOff>
          <xdr:row>63</xdr:row>
          <xdr:rowOff>0</xdr:rowOff>
        </xdr:to>
        <xdr:sp macro="" textlink="">
          <xdr:nvSpPr>
            <xdr:cNvPr id="8196" name="Object 4" hidden="1">
              <a:extLst>
                <a:ext uri="{63B3BB69-23CF-44E3-9099-C40C66FF867C}">
                  <a14:compatExt spid="_x0000_s8196"/>
                </a:ext>
                <a:ext uri="{FF2B5EF4-FFF2-40B4-BE49-F238E27FC236}">
                  <a16:creationId xmlns:a16="http://schemas.microsoft.com/office/drawing/2014/main" id="{00000000-0008-0000-0700-000004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70</xdr:row>
          <xdr:rowOff>31750</xdr:rowOff>
        </xdr:from>
        <xdr:to>
          <xdr:col>1</xdr:col>
          <xdr:colOff>1308100</xdr:colOff>
          <xdr:row>71</xdr:row>
          <xdr:rowOff>0</xdr:rowOff>
        </xdr:to>
        <xdr:sp macro="" textlink="">
          <xdr:nvSpPr>
            <xdr:cNvPr id="8197" name="Object 5" hidden="1">
              <a:extLst>
                <a:ext uri="{63B3BB69-23CF-44E3-9099-C40C66FF867C}">
                  <a14:compatExt spid="_x0000_s8197"/>
                </a:ext>
                <a:ext uri="{FF2B5EF4-FFF2-40B4-BE49-F238E27FC236}">
                  <a16:creationId xmlns:a16="http://schemas.microsoft.com/office/drawing/2014/main" id="{00000000-0008-0000-0700-000005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79</xdr:row>
          <xdr:rowOff>31750</xdr:rowOff>
        </xdr:from>
        <xdr:to>
          <xdr:col>1</xdr:col>
          <xdr:colOff>1308100</xdr:colOff>
          <xdr:row>80</xdr:row>
          <xdr:rowOff>0</xdr:rowOff>
        </xdr:to>
        <xdr:sp macro="" textlink="">
          <xdr:nvSpPr>
            <xdr:cNvPr id="8198" name="Object 6" hidden="1">
              <a:extLst>
                <a:ext uri="{63B3BB69-23CF-44E3-9099-C40C66FF867C}">
                  <a14:compatExt spid="_x0000_s8198"/>
                </a:ext>
                <a:ext uri="{FF2B5EF4-FFF2-40B4-BE49-F238E27FC236}">
                  <a16:creationId xmlns:a16="http://schemas.microsoft.com/office/drawing/2014/main" id="{00000000-0008-0000-0700-000006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9</xdr:col>
      <xdr:colOff>1885950</xdr:colOff>
      <xdr:row>16</xdr:row>
      <xdr:rowOff>19050</xdr:rowOff>
    </xdr:from>
    <xdr:to>
      <xdr:col>9</xdr:col>
      <xdr:colOff>2590800</xdr:colOff>
      <xdr:row>17</xdr:row>
      <xdr:rowOff>323850</xdr:rowOff>
    </xdr:to>
    <xdr:sp macro="" textlink="">
      <xdr:nvSpPr>
        <xdr:cNvPr id="8" name="Up Arrow 7">
          <a:extLst>
            <a:ext uri="{FF2B5EF4-FFF2-40B4-BE49-F238E27FC236}">
              <a16:creationId xmlns:a16="http://schemas.microsoft.com/office/drawing/2014/main" id="{00000000-0008-0000-0700-000008000000}"/>
            </a:ext>
          </a:extLst>
        </xdr:cNvPr>
        <xdr:cNvSpPr/>
      </xdr:nvSpPr>
      <xdr:spPr>
        <a:xfrm>
          <a:off x="9515475" y="3705225"/>
          <a:ext cx="704850" cy="533400"/>
        </a:xfrm>
        <a:prstGeom prst="upArrow">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solidFill>
              <a:srgbClr val="FF0000"/>
            </a:solidFill>
          </a:endParaRPr>
        </a:p>
      </xdr:txBody>
    </xdr:sp>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146050</xdr:colOff>
          <xdr:row>1</xdr:row>
          <xdr:rowOff>146050</xdr:rowOff>
        </xdr:from>
        <xdr:to>
          <xdr:col>1</xdr:col>
          <xdr:colOff>1257300</xdr:colOff>
          <xdr:row>4</xdr:row>
          <xdr:rowOff>165100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800-0000012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107950</xdr:colOff>
          <xdr:row>45</xdr:row>
          <xdr:rowOff>31750</xdr:rowOff>
        </xdr:from>
        <xdr:to>
          <xdr:col>1</xdr:col>
          <xdr:colOff>1270000</xdr:colOff>
          <xdr:row>46</xdr:row>
          <xdr:rowOff>0</xdr:rowOff>
        </xdr:to>
        <xdr:sp macro="" textlink="">
          <xdr:nvSpPr>
            <xdr:cNvPr id="9218" name="Object 2" hidden="1">
              <a:extLst>
                <a:ext uri="{63B3BB69-23CF-44E3-9099-C40C66FF867C}">
                  <a14:compatExt spid="_x0000_s9218"/>
                </a:ext>
                <a:ext uri="{FF2B5EF4-FFF2-40B4-BE49-F238E27FC236}">
                  <a16:creationId xmlns:a16="http://schemas.microsoft.com/office/drawing/2014/main" id="{00000000-0008-0000-0800-0000022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107950</xdr:colOff>
          <xdr:row>18</xdr:row>
          <xdr:rowOff>31750</xdr:rowOff>
        </xdr:from>
        <xdr:to>
          <xdr:col>1</xdr:col>
          <xdr:colOff>1270000</xdr:colOff>
          <xdr:row>19</xdr:row>
          <xdr:rowOff>0</xdr:rowOff>
        </xdr:to>
        <xdr:sp macro="" textlink="">
          <xdr:nvSpPr>
            <xdr:cNvPr id="9219" name="Object 3" hidden="1">
              <a:extLst>
                <a:ext uri="{63B3BB69-23CF-44E3-9099-C40C66FF867C}">
                  <a14:compatExt spid="_x0000_s9219"/>
                </a:ext>
                <a:ext uri="{FF2B5EF4-FFF2-40B4-BE49-F238E27FC236}">
                  <a16:creationId xmlns:a16="http://schemas.microsoft.com/office/drawing/2014/main" id="{00000000-0008-0000-0800-0000032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62</xdr:row>
          <xdr:rowOff>31750</xdr:rowOff>
        </xdr:from>
        <xdr:to>
          <xdr:col>1</xdr:col>
          <xdr:colOff>1308100</xdr:colOff>
          <xdr:row>63</xdr:row>
          <xdr:rowOff>0</xdr:rowOff>
        </xdr:to>
        <xdr:sp macro="" textlink="">
          <xdr:nvSpPr>
            <xdr:cNvPr id="9220" name="Object 4" hidden="1">
              <a:extLst>
                <a:ext uri="{63B3BB69-23CF-44E3-9099-C40C66FF867C}">
                  <a14:compatExt spid="_x0000_s9220"/>
                </a:ext>
                <a:ext uri="{FF2B5EF4-FFF2-40B4-BE49-F238E27FC236}">
                  <a16:creationId xmlns:a16="http://schemas.microsoft.com/office/drawing/2014/main" id="{00000000-0008-0000-0800-0000042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70</xdr:row>
          <xdr:rowOff>31750</xdr:rowOff>
        </xdr:from>
        <xdr:to>
          <xdr:col>1</xdr:col>
          <xdr:colOff>1308100</xdr:colOff>
          <xdr:row>71</xdr:row>
          <xdr:rowOff>0</xdr:rowOff>
        </xdr:to>
        <xdr:sp macro="" textlink="">
          <xdr:nvSpPr>
            <xdr:cNvPr id="9221" name="Object 5" hidden="1">
              <a:extLst>
                <a:ext uri="{63B3BB69-23CF-44E3-9099-C40C66FF867C}">
                  <a14:compatExt spid="_x0000_s9221"/>
                </a:ext>
                <a:ext uri="{FF2B5EF4-FFF2-40B4-BE49-F238E27FC236}">
                  <a16:creationId xmlns:a16="http://schemas.microsoft.com/office/drawing/2014/main" id="{00000000-0008-0000-0800-0000052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146050</xdr:colOff>
          <xdr:row>79</xdr:row>
          <xdr:rowOff>31750</xdr:rowOff>
        </xdr:from>
        <xdr:to>
          <xdr:col>1</xdr:col>
          <xdr:colOff>1308100</xdr:colOff>
          <xdr:row>80</xdr:row>
          <xdr:rowOff>0</xdr:rowOff>
        </xdr:to>
        <xdr:sp macro="" textlink="">
          <xdr:nvSpPr>
            <xdr:cNvPr id="9222" name="Object 6" hidden="1">
              <a:extLst>
                <a:ext uri="{63B3BB69-23CF-44E3-9099-C40C66FF867C}">
                  <a14:compatExt spid="_x0000_s9222"/>
                </a:ext>
                <a:ext uri="{FF2B5EF4-FFF2-40B4-BE49-F238E27FC236}">
                  <a16:creationId xmlns:a16="http://schemas.microsoft.com/office/drawing/2014/main" id="{00000000-0008-0000-0800-0000062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9</xdr:col>
      <xdr:colOff>1885950</xdr:colOff>
      <xdr:row>16</xdr:row>
      <xdr:rowOff>19050</xdr:rowOff>
    </xdr:from>
    <xdr:to>
      <xdr:col>9</xdr:col>
      <xdr:colOff>2590800</xdr:colOff>
      <xdr:row>17</xdr:row>
      <xdr:rowOff>323850</xdr:rowOff>
    </xdr:to>
    <xdr:sp macro="" textlink="">
      <xdr:nvSpPr>
        <xdr:cNvPr id="8" name="Up Arrow 7">
          <a:extLst>
            <a:ext uri="{FF2B5EF4-FFF2-40B4-BE49-F238E27FC236}">
              <a16:creationId xmlns:a16="http://schemas.microsoft.com/office/drawing/2014/main" id="{00000000-0008-0000-0800-000008000000}"/>
            </a:ext>
          </a:extLst>
        </xdr:cNvPr>
        <xdr:cNvSpPr/>
      </xdr:nvSpPr>
      <xdr:spPr>
        <a:xfrm>
          <a:off x="9515475" y="3705225"/>
          <a:ext cx="704850" cy="533400"/>
        </a:xfrm>
        <a:prstGeom prst="upArrow">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solidFill>
              <a:srgbClr val="FF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oleObject" Target="../embeddings/oleObject53.bin"/><Relationship Id="rId3" Type="http://schemas.openxmlformats.org/officeDocument/2006/relationships/oleObject" Target="../embeddings/oleObject49.bin"/><Relationship Id="rId7" Type="http://schemas.openxmlformats.org/officeDocument/2006/relationships/oleObject" Target="../embeddings/oleObject52.bin"/><Relationship Id="rId2" Type="http://schemas.openxmlformats.org/officeDocument/2006/relationships/vmlDrawing" Target="../drawings/vmlDrawing9.vml"/><Relationship Id="rId1" Type="http://schemas.openxmlformats.org/officeDocument/2006/relationships/drawing" Target="../drawings/drawing10.xml"/><Relationship Id="rId6" Type="http://schemas.openxmlformats.org/officeDocument/2006/relationships/oleObject" Target="../embeddings/oleObject51.bin"/><Relationship Id="rId5" Type="http://schemas.openxmlformats.org/officeDocument/2006/relationships/oleObject" Target="../embeddings/oleObject50.bin"/><Relationship Id="rId4" Type="http://schemas.openxmlformats.org/officeDocument/2006/relationships/image" Target="../media/image1.wmf"/><Relationship Id="rId9" Type="http://schemas.openxmlformats.org/officeDocument/2006/relationships/oleObject" Target="../embeddings/oleObject54.bin"/></Relationships>
</file>

<file path=xl/worksheets/_rels/sheet11.xml.rels><?xml version="1.0" encoding="UTF-8" standalone="yes"?>
<Relationships xmlns="http://schemas.openxmlformats.org/package/2006/relationships"><Relationship Id="rId8" Type="http://schemas.openxmlformats.org/officeDocument/2006/relationships/oleObject" Target="../embeddings/oleObject58.bin"/><Relationship Id="rId3" Type="http://schemas.openxmlformats.org/officeDocument/2006/relationships/vmlDrawing" Target="../drawings/vmlDrawing10.vml"/><Relationship Id="rId7" Type="http://schemas.openxmlformats.org/officeDocument/2006/relationships/oleObject" Target="../embeddings/oleObject57.bin"/><Relationship Id="rId2" Type="http://schemas.openxmlformats.org/officeDocument/2006/relationships/drawing" Target="../drawings/drawing11.xml"/><Relationship Id="rId1" Type="http://schemas.openxmlformats.org/officeDocument/2006/relationships/printerSettings" Target="../printerSettings/printerSettings5.bin"/><Relationship Id="rId6" Type="http://schemas.openxmlformats.org/officeDocument/2006/relationships/oleObject" Target="../embeddings/oleObject56.bin"/><Relationship Id="rId5" Type="http://schemas.openxmlformats.org/officeDocument/2006/relationships/image" Target="../media/image1.wmf"/><Relationship Id="rId10" Type="http://schemas.openxmlformats.org/officeDocument/2006/relationships/oleObject" Target="../embeddings/oleObject60.bin"/><Relationship Id="rId4" Type="http://schemas.openxmlformats.org/officeDocument/2006/relationships/oleObject" Target="../embeddings/oleObject55.bin"/><Relationship Id="rId9" Type="http://schemas.openxmlformats.org/officeDocument/2006/relationships/oleObject" Target="../embeddings/oleObject5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oleObject" Target="../embeddings/oleObject4.bin"/><Relationship Id="rId3" Type="http://schemas.openxmlformats.org/officeDocument/2006/relationships/vmlDrawing" Target="../drawings/vmlDrawing1.vml"/><Relationship Id="rId7" Type="http://schemas.openxmlformats.org/officeDocument/2006/relationships/oleObject" Target="../embeddings/oleObject3.bin"/><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oleObject" Target="../embeddings/oleObject2.bin"/><Relationship Id="rId5" Type="http://schemas.openxmlformats.org/officeDocument/2006/relationships/image" Target="../media/image1.wmf"/><Relationship Id="rId10" Type="http://schemas.openxmlformats.org/officeDocument/2006/relationships/oleObject" Target="../embeddings/oleObject6.bin"/><Relationship Id="rId4" Type="http://schemas.openxmlformats.org/officeDocument/2006/relationships/oleObject" Target="../embeddings/oleObject1.bin"/><Relationship Id="rId9" Type="http://schemas.openxmlformats.org/officeDocument/2006/relationships/oleObject" Target="../embeddings/oleObject5.bin"/></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10.bin"/><Relationship Id="rId3" Type="http://schemas.openxmlformats.org/officeDocument/2006/relationships/vmlDrawing" Target="../drawings/vmlDrawing2.vml"/><Relationship Id="rId7" Type="http://schemas.openxmlformats.org/officeDocument/2006/relationships/oleObject" Target="../embeddings/oleObject9.bin"/><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oleObject" Target="../embeddings/oleObject8.bin"/><Relationship Id="rId11" Type="http://schemas.openxmlformats.org/officeDocument/2006/relationships/comments" Target="../comments1.xml"/><Relationship Id="rId5" Type="http://schemas.openxmlformats.org/officeDocument/2006/relationships/image" Target="../media/image1.wmf"/><Relationship Id="rId10" Type="http://schemas.openxmlformats.org/officeDocument/2006/relationships/oleObject" Target="../embeddings/oleObject12.bin"/><Relationship Id="rId4" Type="http://schemas.openxmlformats.org/officeDocument/2006/relationships/oleObject" Target="../embeddings/oleObject7.bin"/><Relationship Id="rId9" Type="http://schemas.openxmlformats.org/officeDocument/2006/relationships/oleObject" Target="../embeddings/oleObject11.bin"/></Relationships>
</file>

<file path=xl/worksheets/_rels/sheet4.xml.rels><?xml version="1.0" encoding="UTF-8" standalone="yes"?>
<Relationships xmlns="http://schemas.openxmlformats.org/package/2006/relationships"><Relationship Id="rId8" Type="http://schemas.openxmlformats.org/officeDocument/2006/relationships/oleObject" Target="../embeddings/oleObject17.bin"/><Relationship Id="rId3" Type="http://schemas.openxmlformats.org/officeDocument/2006/relationships/oleObject" Target="../embeddings/oleObject13.bin"/><Relationship Id="rId7" Type="http://schemas.openxmlformats.org/officeDocument/2006/relationships/oleObject" Target="../embeddings/oleObject16.bin"/><Relationship Id="rId2" Type="http://schemas.openxmlformats.org/officeDocument/2006/relationships/vmlDrawing" Target="../drawings/vmlDrawing3.vml"/><Relationship Id="rId1" Type="http://schemas.openxmlformats.org/officeDocument/2006/relationships/drawing" Target="../drawings/drawing4.xml"/><Relationship Id="rId6" Type="http://schemas.openxmlformats.org/officeDocument/2006/relationships/oleObject" Target="../embeddings/oleObject15.bin"/><Relationship Id="rId5" Type="http://schemas.openxmlformats.org/officeDocument/2006/relationships/oleObject" Target="../embeddings/oleObject14.bin"/><Relationship Id="rId4" Type="http://schemas.openxmlformats.org/officeDocument/2006/relationships/image" Target="../media/image1.wmf"/><Relationship Id="rId9" Type="http://schemas.openxmlformats.org/officeDocument/2006/relationships/oleObject" Target="../embeddings/oleObject18.bin"/></Relationships>
</file>

<file path=xl/worksheets/_rels/sheet5.xml.rels><?xml version="1.0" encoding="UTF-8" standalone="yes"?>
<Relationships xmlns="http://schemas.openxmlformats.org/package/2006/relationships"><Relationship Id="rId8" Type="http://schemas.openxmlformats.org/officeDocument/2006/relationships/oleObject" Target="../embeddings/oleObject23.bin"/><Relationship Id="rId3" Type="http://schemas.openxmlformats.org/officeDocument/2006/relationships/oleObject" Target="../embeddings/oleObject19.bin"/><Relationship Id="rId7" Type="http://schemas.openxmlformats.org/officeDocument/2006/relationships/oleObject" Target="../embeddings/oleObject22.bin"/><Relationship Id="rId2" Type="http://schemas.openxmlformats.org/officeDocument/2006/relationships/vmlDrawing" Target="../drawings/vmlDrawing4.vml"/><Relationship Id="rId1" Type="http://schemas.openxmlformats.org/officeDocument/2006/relationships/drawing" Target="../drawings/drawing5.xml"/><Relationship Id="rId6" Type="http://schemas.openxmlformats.org/officeDocument/2006/relationships/oleObject" Target="../embeddings/oleObject21.bin"/><Relationship Id="rId5" Type="http://schemas.openxmlformats.org/officeDocument/2006/relationships/oleObject" Target="../embeddings/oleObject20.bin"/><Relationship Id="rId4" Type="http://schemas.openxmlformats.org/officeDocument/2006/relationships/image" Target="../media/image1.wmf"/><Relationship Id="rId9" Type="http://schemas.openxmlformats.org/officeDocument/2006/relationships/oleObject" Target="../embeddings/oleObject24.bin"/></Relationships>
</file>

<file path=xl/worksheets/_rels/sheet6.xml.rels><?xml version="1.0" encoding="UTF-8" standalone="yes"?>
<Relationships xmlns="http://schemas.openxmlformats.org/package/2006/relationships"><Relationship Id="rId8" Type="http://schemas.openxmlformats.org/officeDocument/2006/relationships/oleObject" Target="../embeddings/oleObject28.bin"/><Relationship Id="rId3" Type="http://schemas.openxmlformats.org/officeDocument/2006/relationships/vmlDrawing" Target="../drawings/vmlDrawing5.vml"/><Relationship Id="rId7" Type="http://schemas.openxmlformats.org/officeDocument/2006/relationships/oleObject" Target="../embeddings/oleObject27.bin"/><Relationship Id="rId2" Type="http://schemas.openxmlformats.org/officeDocument/2006/relationships/drawing" Target="../drawings/drawing6.xml"/><Relationship Id="rId1" Type="http://schemas.openxmlformats.org/officeDocument/2006/relationships/printerSettings" Target="../printerSettings/printerSettings4.bin"/><Relationship Id="rId6" Type="http://schemas.openxmlformats.org/officeDocument/2006/relationships/oleObject" Target="../embeddings/oleObject26.bin"/><Relationship Id="rId5" Type="http://schemas.openxmlformats.org/officeDocument/2006/relationships/image" Target="../media/image1.wmf"/><Relationship Id="rId10" Type="http://schemas.openxmlformats.org/officeDocument/2006/relationships/oleObject" Target="../embeddings/oleObject30.bin"/><Relationship Id="rId4" Type="http://schemas.openxmlformats.org/officeDocument/2006/relationships/oleObject" Target="../embeddings/oleObject25.bin"/><Relationship Id="rId9" Type="http://schemas.openxmlformats.org/officeDocument/2006/relationships/oleObject" Target="../embeddings/oleObject29.bin"/></Relationships>
</file>

<file path=xl/worksheets/_rels/sheet7.xml.rels><?xml version="1.0" encoding="UTF-8" standalone="yes"?>
<Relationships xmlns="http://schemas.openxmlformats.org/package/2006/relationships"><Relationship Id="rId8" Type="http://schemas.openxmlformats.org/officeDocument/2006/relationships/oleObject" Target="../embeddings/oleObject35.bin"/><Relationship Id="rId3" Type="http://schemas.openxmlformats.org/officeDocument/2006/relationships/oleObject" Target="../embeddings/oleObject31.bin"/><Relationship Id="rId7" Type="http://schemas.openxmlformats.org/officeDocument/2006/relationships/oleObject" Target="../embeddings/oleObject34.bin"/><Relationship Id="rId2" Type="http://schemas.openxmlformats.org/officeDocument/2006/relationships/vmlDrawing" Target="../drawings/vmlDrawing6.vml"/><Relationship Id="rId1" Type="http://schemas.openxmlformats.org/officeDocument/2006/relationships/drawing" Target="../drawings/drawing7.xml"/><Relationship Id="rId6" Type="http://schemas.openxmlformats.org/officeDocument/2006/relationships/oleObject" Target="../embeddings/oleObject33.bin"/><Relationship Id="rId5" Type="http://schemas.openxmlformats.org/officeDocument/2006/relationships/oleObject" Target="../embeddings/oleObject32.bin"/><Relationship Id="rId4" Type="http://schemas.openxmlformats.org/officeDocument/2006/relationships/image" Target="../media/image1.wmf"/><Relationship Id="rId9" Type="http://schemas.openxmlformats.org/officeDocument/2006/relationships/oleObject" Target="../embeddings/oleObject36.bin"/></Relationships>
</file>

<file path=xl/worksheets/_rels/sheet8.xml.rels><?xml version="1.0" encoding="UTF-8" standalone="yes"?>
<Relationships xmlns="http://schemas.openxmlformats.org/package/2006/relationships"><Relationship Id="rId8" Type="http://schemas.openxmlformats.org/officeDocument/2006/relationships/oleObject" Target="../embeddings/oleObject41.bin"/><Relationship Id="rId3" Type="http://schemas.openxmlformats.org/officeDocument/2006/relationships/oleObject" Target="../embeddings/oleObject37.bin"/><Relationship Id="rId7" Type="http://schemas.openxmlformats.org/officeDocument/2006/relationships/oleObject" Target="../embeddings/oleObject40.bin"/><Relationship Id="rId2" Type="http://schemas.openxmlformats.org/officeDocument/2006/relationships/vmlDrawing" Target="../drawings/vmlDrawing7.vml"/><Relationship Id="rId1" Type="http://schemas.openxmlformats.org/officeDocument/2006/relationships/drawing" Target="../drawings/drawing8.xml"/><Relationship Id="rId6" Type="http://schemas.openxmlformats.org/officeDocument/2006/relationships/oleObject" Target="../embeddings/oleObject39.bin"/><Relationship Id="rId5" Type="http://schemas.openxmlformats.org/officeDocument/2006/relationships/oleObject" Target="../embeddings/oleObject38.bin"/><Relationship Id="rId4" Type="http://schemas.openxmlformats.org/officeDocument/2006/relationships/image" Target="../media/image1.wmf"/><Relationship Id="rId9" Type="http://schemas.openxmlformats.org/officeDocument/2006/relationships/oleObject" Target="../embeddings/oleObject42.bin"/></Relationships>
</file>

<file path=xl/worksheets/_rels/sheet9.xml.rels><?xml version="1.0" encoding="UTF-8" standalone="yes"?>
<Relationships xmlns="http://schemas.openxmlformats.org/package/2006/relationships"><Relationship Id="rId8" Type="http://schemas.openxmlformats.org/officeDocument/2006/relationships/oleObject" Target="../embeddings/oleObject47.bin"/><Relationship Id="rId3" Type="http://schemas.openxmlformats.org/officeDocument/2006/relationships/oleObject" Target="../embeddings/oleObject43.bin"/><Relationship Id="rId7" Type="http://schemas.openxmlformats.org/officeDocument/2006/relationships/oleObject" Target="../embeddings/oleObject46.bin"/><Relationship Id="rId2" Type="http://schemas.openxmlformats.org/officeDocument/2006/relationships/vmlDrawing" Target="../drawings/vmlDrawing8.vml"/><Relationship Id="rId1" Type="http://schemas.openxmlformats.org/officeDocument/2006/relationships/drawing" Target="../drawings/drawing9.xml"/><Relationship Id="rId6" Type="http://schemas.openxmlformats.org/officeDocument/2006/relationships/oleObject" Target="../embeddings/oleObject45.bin"/><Relationship Id="rId5" Type="http://schemas.openxmlformats.org/officeDocument/2006/relationships/oleObject" Target="../embeddings/oleObject44.bin"/><Relationship Id="rId4" Type="http://schemas.openxmlformats.org/officeDocument/2006/relationships/image" Target="../media/image1.wmf"/><Relationship Id="rId9" Type="http://schemas.openxmlformats.org/officeDocument/2006/relationships/oleObject" Target="../embeddings/oleObject4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88"/>
  <sheetViews>
    <sheetView view="pageBreakPreview" zoomScale="80" zoomScaleNormal="100" zoomScaleSheetLayoutView="80" workbookViewId="0">
      <selection activeCell="A81" sqref="A81:J82"/>
    </sheetView>
  </sheetViews>
  <sheetFormatPr defaultColWidth="9.1796875" defaultRowHeight="14.5" x14ac:dyDescent="0.35"/>
  <cols>
    <col min="1" max="1" width="2.54296875" style="4" customWidth="1"/>
    <col min="2" max="2" width="5.54296875" style="4" customWidth="1"/>
    <col min="3" max="3" width="3.453125" style="4" customWidth="1"/>
    <col min="4" max="4" width="4.81640625" style="4" customWidth="1"/>
    <col min="5" max="5" width="4.453125" style="4" customWidth="1"/>
    <col min="6" max="8" width="13.54296875" style="4" customWidth="1"/>
    <col min="9" max="9" width="52.54296875" style="4" customWidth="1"/>
    <col min="10" max="10" width="23.453125" style="4" customWidth="1"/>
    <col min="11" max="11" width="6" style="4" customWidth="1"/>
    <col min="12" max="12" width="12.81640625" style="4" customWidth="1"/>
    <col min="13" max="20" width="10.453125" style="4" customWidth="1"/>
    <col min="21" max="22" width="9.1796875" style="4"/>
    <col min="23" max="23" width="3.54296875" style="19" customWidth="1"/>
    <col min="24" max="24" width="6.453125" style="4" customWidth="1"/>
    <col min="25" max="25" width="10.54296875" style="4" customWidth="1"/>
    <col min="26" max="26" width="35.453125" style="4" customWidth="1"/>
    <col min="27" max="48" width="6.453125" style="4" customWidth="1"/>
    <col min="49" max="84" width="4.453125" style="4" customWidth="1"/>
    <col min="85" max="137" width="4.54296875" style="4" customWidth="1"/>
    <col min="138" max="16384" width="9.1796875" style="4"/>
  </cols>
  <sheetData>
    <row r="1" spans="1:83" ht="30" customHeight="1" thickBot="1" x14ac:dyDescent="0.6">
      <c r="A1" s="1"/>
      <c r="B1" s="1"/>
      <c r="C1" s="1"/>
      <c r="D1" s="2" t="s">
        <v>316</v>
      </c>
      <c r="E1" s="3"/>
      <c r="F1" s="3"/>
      <c r="G1" s="3"/>
      <c r="H1" s="3"/>
      <c r="I1" s="1"/>
      <c r="J1" s="1"/>
      <c r="K1" s="1"/>
      <c r="L1" s="1"/>
      <c r="M1" s="1"/>
      <c r="N1" s="1"/>
      <c r="O1" s="1"/>
      <c r="P1" s="1"/>
      <c r="Q1" s="1"/>
      <c r="R1" s="1"/>
      <c r="S1" s="1"/>
      <c r="T1" s="1"/>
      <c r="U1" s="1"/>
      <c r="V1" s="1"/>
      <c r="W1" s="155">
        <v>0</v>
      </c>
      <c r="Z1" s="5" t="s">
        <v>0</v>
      </c>
      <c r="AA1" s="6">
        <f>IF(SUM($D$6:$D$24)=0,0,(AA6*$D$6)+(AA8*$D$8)+(AA10*$D$10)+(AA12*$D$12)+(AA14*$D$14)+(AA16*$D$16)+(AA18*$D$18)+(AA20*$D$20)+(AA22*$D$22)+(AA24*$D$24))</f>
        <v>1</v>
      </c>
      <c r="AB1" s="7">
        <f t="shared" ref="AB1:BZ1" si="0">IF(SUM($D$6:$D$24)=0,0,(AB6*$D$6)+(AB8*$D$8)+(AB10*$D$10)+(AB12*$D$12)+(AB14*$D$14)+(AB16*$D$16)+(AB18*$D$18)+(AB20*$D$20)+(AB22*$D$22)+(AB24*$D$24))</f>
        <v>1</v>
      </c>
      <c r="AC1" s="7">
        <f t="shared" si="0"/>
        <v>1</v>
      </c>
      <c r="AD1" s="7">
        <f t="shared" si="0"/>
        <v>1</v>
      </c>
      <c r="AE1" s="183">
        <f t="shared" si="0"/>
        <v>0</v>
      </c>
      <c r="AF1" s="7">
        <f t="shared" si="0"/>
        <v>0</v>
      </c>
      <c r="AG1" s="7">
        <f t="shared" si="0"/>
        <v>0</v>
      </c>
      <c r="AH1" s="7">
        <f t="shared" si="0"/>
        <v>0</v>
      </c>
      <c r="AI1" s="7">
        <f t="shared" si="0"/>
        <v>0</v>
      </c>
      <c r="AJ1" s="7">
        <f t="shared" si="0"/>
        <v>0</v>
      </c>
      <c r="AK1" s="7">
        <f t="shared" si="0"/>
        <v>0</v>
      </c>
      <c r="AL1" s="8">
        <f t="shared" si="0"/>
        <v>0</v>
      </c>
      <c r="AM1" s="6">
        <f t="shared" si="0"/>
        <v>1</v>
      </c>
      <c r="AN1" s="7">
        <f t="shared" si="0"/>
        <v>1</v>
      </c>
      <c r="AO1" s="7">
        <f t="shared" si="0"/>
        <v>1</v>
      </c>
      <c r="AP1" s="7">
        <f t="shared" si="0"/>
        <v>1</v>
      </c>
      <c r="AQ1" s="7">
        <f t="shared" si="0"/>
        <v>0</v>
      </c>
      <c r="AR1" s="7">
        <f t="shared" si="0"/>
        <v>0</v>
      </c>
      <c r="AS1" s="7">
        <f t="shared" si="0"/>
        <v>0</v>
      </c>
      <c r="AT1" s="7">
        <f t="shared" si="0"/>
        <v>0</v>
      </c>
      <c r="AU1" s="6">
        <f t="shared" si="0"/>
        <v>1</v>
      </c>
      <c r="AV1" s="7">
        <f t="shared" si="0"/>
        <v>0</v>
      </c>
      <c r="AW1" s="7">
        <f t="shared" si="0"/>
        <v>0</v>
      </c>
      <c r="AX1" s="7">
        <f t="shared" si="0"/>
        <v>0</v>
      </c>
      <c r="AY1" s="7">
        <f t="shared" si="0"/>
        <v>0</v>
      </c>
      <c r="AZ1" s="7">
        <f t="shared" si="0"/>
        <v>0</v>
      </c>
      <c r="BA1" s="7">
        <f t="shared" si="0"/>
        <v>0</v>
      </c>
      <c r="BB1" s="7">
        <f t="shared" si="0"/>
        <v>0</v>
      </c>
      <c r="BC1" s="7">
        <f t="shared" si="0"/>
        <v>0</v>
      </c>
      <c r="BD1" s="7">
        <f t="shared" si="0"/>
        <v>0</v>
      </c>
      <c r="BE1" s="7">
        <f t="shared" si="0"/>
        <v>0</v>
      </c>
      <c r="BF1" s="7">
        <f t="shared" si="0"/>
        <v>0</v>
      </c>
      <c r="BG1" s="7">
        <f t="shared" si="0"/>
        <v>0</v>
      </c>
      <c r="BH1" s="7">
        <f t="shared" si="0"/>
        <v>0</v>
      </c>
      <c r="BI1" s="7">
        <f t="shared" si="0"/>
        <v>0</v>
      </c>
      <c r="BJ1" s="7">
        <f t="shared" si="0"/>
        <v>0</v>
      </c>
      <c r="BK1" s="7">
        <f t="shared" si="0"/>
        <v>0</v>
      </c>
      <c r="BL1" s="7">
        <f t="shared" si="0"/>
        <v>0</v>
      </c>
      <c r="BM1" s="8">
        <f t="shared" si="0"/>
        <v>0</v>
      </c>
      <c r="BN1" s="6">
        <f t="shared" si="0"/>
        <v>1</v>
      </c>
      <c r="BO1" s="7">
        <f t="shared" si="0"/>
        <v>0</v>
      </c>
      <c r="BP1" s="7">
        <f t="shared" si="0"/>
        <v>0</v>
      </c>
      <c r="BQ1" s="7">
        <f t="shared" si="0"/>
        <v>0</v>
      </c>
      <c r="BR1" s="7">
        <f t="shared" si="0"/>
        <v>0</v>
      </c>
      <c r="BS1" s="7">
        <f t="shared" si="0"/>
        <v>0</v>
      </c>
      <c r="BT1" s="7">
        <f t="shared" si="0"/>
        <v>0</v>
      </c>
      <c r="BU1" s="8">
        <f t="shared" si="0"/>
        <v>0</v>
      </c>
      <c r="BV1" s="6">
        <f t="shared" si="0"/>
        <v>1</v>
      </c>
      <c r="BW1" s="7">
        <f t="shared" si="0"/>
        <v>1</v>
      </c>
      <c r="BX1" s="7">
        <f t="shared" si="0"/>
        <v>0</v>
      </c>
      <c r="BY1" s="7">
        <f t="shared" si="0"/>
        <v>0</v>
      </c>
      <c r="BZ1" s="7">
        <f t="shared" si="0"/>
        <v>0</v>
      </c>
      <c r="CA1" s="7" t="s">
        <v>1</v>
      </c>
      <c r="CB1" s="7" t="s">
        <v>1</v>
      </c>
      <c r="CC1" s="7" t="s">
        <v>1</v>
      </c>
      <c r="CD1" s="7" t="s">
        <v>1</v>
      </c>
      <c r="CE1" s="8" t="s">
        <v>1</v>
      </c>
    </row>
    <row r="2" spans="1:83" ht="18" customHeight="1" x14ac:dyDescent="0.35">
      <c r="A2" s="1"/>
      <c r="B2" s="1"/>
      <c r="C2" s="1"/>
      <c r="D2" s="1"/>
      <c r="E2" s="1"/>
      <c r="F2" s="1"/>
      <c r="G2" s="1"/>
      <c r="H2" s="1"/>
      <c r="I2" s="1"/>
      <c r="J2" s="1"/>
      <c r="K2" s="1"/>
      <c r="L2" s="1"/>
      <c r="M2" s="1"/>
      <c r="N2" s="1"/>
      <c r="O2" s="1"/>
      <c r="P2" s="1"/>
      <c r="Q2" s="1"/>
      <c r="R2" s="1"/>
      <c r="S2" s="1"/>
      <c r="T2" s="1"/>
      <c r="U2" s="1"/>
      <c r="V2" s="1"/>
      <c r="W2" s="155">
        <v>1</v>
      </c>
      <c r="AA2" s="24"/>
      <c r="AB2" s="25"/>
      <c r="AC2" s="25"/>
      <c r="AD2" s="25"/>
      <c r="AE2" s="25"/>
      <c r="AF2" s="25"/>
      <c r="AG2" s="25"/>
      <c r="AH2" s="25"/>
      <c r="AI2" s="25"/>
      <c r="AJ2" s="25"/>
      <c r="AK2" s="25"/>
      <c r="AL2" s="26"/>
      <c r="AM2" s="24"/>
      <c r="AN2" s="25"/>
      <c r="AO2" s="25"/>
      <c r="AP2" s="25"/>
      <c r="AQ2" s="25"/>
      <c r="AR2" s="25"/>
      <c r="AS2" s="25"/>
      <c r="AT2" s="25"/>
      <c r="AU2" s="24"/>
      <c r="AV2" s="25"/>
      <c r="AW2" s="25"/>
      <c r="AX2" s="25"/>
      <c r="AY2" s="25"/>
      <c r="AZ2" s="25"/>
      <c r="BA2" s="25"/>
      <c r="BB2" s="25"/>
      <c r="BC2" s="25"/>
      <c r="BD2" s="25"/>
      <c r="BE2" s="25"/>
      <c r="BF2" s="25"/>
      <c r="BG2" s="25"/>
      <c r="BH2" s="25"/>
      <c r="BI2" s="25"/>
      <c r="BJ2" s="25"/>
      <c r="BK2" s="25"/>
      <c r="BL2" s="25"/>
      <c r="BM2" s="25"/>
      <c r="BN2" s="176"/>
      <c r="BO2" s="177"/>
      <c r="BP2" s="177"/>
      <c r="BQ2" s="177"/>
      <c r="BR2" s="177"/>
      <c r="BS2" s="177"/>
      <c r="BT2" s="177"/>
      <c r="BU2" s="178"/>
      <c r="BV2" s="191"/>
      <c r="BW2" s="193"/>
      <c r="BX2" s="193"/>
      <c r="BY2" s="193"/>
      <c r="BZ2" s="193"/>
      <c r="CA2" s="193"/>
      <c r="CB2" s="193"/>
      <c r="CC2" s="193"/>
      <c r="CD2" s="193"/>
      <c r="CE2" s="266"/>
    </row>
    <row r="3" spans="1:83" ht="15" customHeight="1" x14ac:dyDescent="0.45">
      <c r="A3" s="1"/>
      <c r="B3" s="1"/>
      <c r="C3" s="1"/>
      <c r="D3" s="9" t="s">
        <v>317</v>
      </c>
      <c r="E3" s="10"/>
      <c r="F3" s="10"/>
      <c r="G3" s="10"/>
      <c r="H3" s="10"/>
      <c r="I3" s="10"/>
      <c r="J3" s="10"/>
      <c r="K3" s="1"/>
      <c r="L3" s="11" t="s">
        <v>231</v>
      </c>
      <c r="M3" s="1"/>
      <c r="N3" s="1"/>
      <c r="O3" s="1"/>
      <c r="P3" s="1"/>
      <c r="Q3" s="1"/>
      <c r="R3" s="1"/>
      <c r="S3" s="1"/>
      <c r="T3" s="1"/>
      <c r="U3" s="1"/>
      <c r="V3" s="1"/>
      <c r="AA3" s="24"/>
      <c r="AB3" s="157"/>
      <c r="AC3" s="157"/>
      <c r="AD3" s="157" t="s">
        <v>204</v>
      </c>
      <c r="AE3" s="157"/>
      <c r="AF3" s="507">
        <f>IF($K$30=1,AF30,AF28)</f>
        <v>0.25</v>
      </c>
      <c r="AG3" s="507"/>
      <c r="AH3" s="157"/>
      <c r="AI3" s="157"/>
      <c r="AJ3" s="25"/>
      <c r="AK3" s="25"/>
      <c r="AL3" s="26"/>
      <c r="AM3" s="24"/>
      <c r="AN3" s="25"/>
      <c r="AO3" s="25"/>
      <c r="AP3" s="25"/>
      <c r="AQ3" s="157" t="s">
        <v>205</v>
      </c>
      <c r="AR3" s="157"/>
      <c r="AS3" s="157"/>
      <c r="AT3" s="303">
        <f>IF($K$30=1,AT30,AT28)</f>
        <v>0.25</v>
      </c>
      <c r="AU3" s="160"/>
      <c r="AV3" s="157"/>
      <c r="AW3" s="157"/>
      <c r="AX3" s="157"/>
      <c r="AY3" s="157"/>
      <c r="AZ3" s="157"/>
      <c r="BA3" s="157" t="s">
        <v>206</v>
      </c>
      <c r="BB3" s="157"/>
      <c r="BC3" s="157"/>
      <c r="BD3" s="507">
        <f>IF($K$30=1,BD30,BD28)</f>
        <v>0.2</v>
      </c>
      <c r="BE3" s="507"/>
      <c r="BF3" s="157"/>
      <c r="BG3" s="157"/>
      <c r="BH3" s="157"/>
      <c r="BI3" s="157"/>
      <c r="BJ3" s="157"/>
      <c r="BK3" s="157"/>
      <c r="BL3" s="157"/>
      <c r="BM3" s="157"/>
      <c r="BN3" s="160"/>
      <c r="BO3" s="157"/>
      <c r="BP3" s="157" t="s">
        <v>207</v>
      </c>
      <c r="BQ3" s="157"/>
      <c r="BR3" s="157"/>
      <c r="BS3" s="507">
        <f>IF($K$30=1,BS30,BS28)</f>
        <v>0.2</v>
      </c>
      <c r="BT3" s="507"/>
      <c r="BU3" s="159"/>
      <c r="BV3" s="160"/>
      <c r="BW3" s="157"/>
      <c r="BX3" s="157" t="s">
        <v>208</v>
      </c>
      <c r="BY3" s="157"/>
      <c r="BZ3" s="157"/>
      <c r="CA3" s="507">
        <f>IF($K$30=1,CA30,CA28)</f>
        <v>9.9999999999999978E-2</v>
      </c>
      <c r="CB3" s="507"/>
      <c r="CC3" s="25"/>
      <c r="CD3" s="25"/>
      <c r="CE3" s="26"/>
    </row>
    <row r="4" spans="1:83" ht="14.25" customHeight="1" thickBot="1" x14ac:dyDescent="0.5">
      <c r="A4" s="1"/>
      <c r="B4" s="1"/>
      <c r="C4" s="1"/>
      <c r="D4" s="144"/>
      <c r="E4" s="10"/>
      <c r="F4" s="10"/>
      <c r="G4" s="10"/>
      <c r="H4" s="10"/>
      <c r="I4" s="10"/>
      <c r="J4" s="10"/>
      <c r="K4" s="1"/>
      <c r="L4" s="1"/>
      <c r="M4" s="11"/>
      <c r="N4" s="1"/>
      <c r="O4" s="1"/>
      <c r="P4" s="1"/>
      <c r="Q4" s="1"/>
      <c r="R4" s="1"/>
      <c r="S4" s="1"/>
      <c r="T4" s="1"/>
      <c r="U4" s="1"/>
      <c r="V4" s="1"/>
      <c r="AA4" s="148"/>
      <c r="AB4" s="158" t="s">
        <v>149</v>
      </c>
      <c r="AC4" s="158"/>
      <c r="AD4" s="158"/>
      <c r="AE4" s="158"/>
      <c r="AF4" s="158" t="s">
        <v>154</v>
      </c>
      <c r="AG4" s="158"/>
      <c r="AH4" s="158"/>
      <c r="AI4" s="158"/>
      <c r="AJ4" s="149"/>
      <c r="AK4" s="149"/>
      <c r="AL4" s="150"/>
      <c r="AM4" s="148"/>
      <c r="AN4" s="149"/>
      <c r="AO4" s="149"/>
      <c r="AP4" s="149"/>
      <c r="AQ4" s="149"/>
      <c r="AR4" s="149"/>
      <c r="AS4" s="149"/>
      <c r="AT4" s="149"/>
      <c r="AU4" s="148"/>
      <c r="AV4" s="149"/>
      <c r="AW4" s="149"/>
      <c r="AX4" s="149"/>
      <c r="AY4" s="149"/>
      <c r="AZ4" s="149"/>
      <c r="BA4" s="149"/>
      <c r="BB4" s="149"/>
      <c r="BC4" s="149"/>
      <c r="BD4" s="149"/>
      <c r="BE4" s="149"/>
      <c r="BF4" s="149"/>
      <c r="BG4" s="149"/>
      <c r="BH4" s="149"/>
      <c r="BI4" s="149"/>
      <c r="BJ4" s="149"/>
      <c r="BK4" s="149"/>
      <c r="BL4" s="149"/>
      <c r="BM4" s="149"/>
      <c r="BN4" s="151"/>
      <c r="BO4" s="152"/>
      <c r="BP4" s="152"/>
      <c r="BQ4" s="152"/>
      <c r="BR4" s="152"/>
      <c r="BS4" s="152"/>
      <c r="BT4" s="152"/>
      <c r="BU4" s="153"/>
      <c r="BV4" s="148"/>
      <c r="BW4" s="149"/>
      <c r="BX4" s="149"/>
      <c r="BY4" s="149"/>
      <c r="BZ4" s="149"/>
      <c r="CA4" s="149"/>
      <c r="CB4" s="149"/>
      <c r="CC4" s="149"/>
      <c r="CD4" s="149"/>
      <c r="CE4" s="150"/>
    </row>
    <row r="5" spans="1:83" ht="16.5" customHeight="1" x14ac:dyDescent="0.35">
      <c r="A5" s="1"/>
      <c r="B5" s="1"/>
      <c r="C5" s="1"/>
      <c r="D5" s="1"/>
      <c r="E5" s="1"/>
      <c r="F5" s="1"/>
      <c r="G5" s="1"/>
      <c r="H5" s="1"/>
      <c r="I5" s="1"/>
      <c r="J5" s="1"/>
      <c r="K5" s="1"/>
      <c r="L5" s="1"/>
      <c r="M5" s="1"/>
      <c r="N5" s="1"/>
      <c r="O5" s="1"/>
      <c r="P5" s="1"/>
      <c r="Q5" s="1"/>
      <c r="R5" s="1"/>
      <c r="S5" s="1"/>
      <c r="T5" s="1"/>
      <c r="U5" s="1"/>
      <c r="V5" s="1"/>
      <c r="AA5" s="12" t="s">
        <v>2</v>
      </c>
      <c r="AB5" s="13" t="s">
        <v>3</v>
      </c>
      <c r="AC5" s="13" t="s">
        <v>4</v>
      </c>
      <c r="AD5" s="14" t="s">
        <v>5</v>
      </c>
      <c r="AE5" s="13" t="s">
        <v>2</v>
      </c>
      <c r="AF5" s="13" t="s">
        <v>3</v>
      </c>
      <c r="AG5" s="13" t="s">
        <v>311</v>
      </c>
      <c r="AH5" s="13" t="s">
        <v>312</v>
      </c>
      <c r="AI5" s="13" t="s">
        <v>313</v>
      </c>
      <c r="AJ5" s="13" t="s">
        <v>6</v>
      </c>
      <c r="AK5" s="13" t="s">
        <v>7</v>
      </c>
      <c r="AL5" s="13" t="s">
        <v>8</v>
      </c>
      <c r="AM5" s="12" t="s">
        <v>9</v>
      </c>
      <c r="AN5" s="13" t="s">
        <v>10</v>
      </c>
      <c r="AO5" s="13" t="s">
        <v>11</v>
      </c>
      <c r="AP5" s="13" t="s">
        <v>12</v>
      </c>
      <c r="AQ5" s="13" t="s">
        <v>13</v>
      </c>
      <c r="AR5" s="13" t="s">
        <v>14</v>
      </c>
      <c r="AS5" s="13" t="s">
        <v>15</v>
      </c>
      <c r="AT5" s="14" t="s">
        <v>16</v>
      </c>
      <c r="AU5" s="13" t="s">
        <v>17</v>
      </c>
      <c r="AV5" s="13" t="s">
        <v>18</v>
      </c>
      <c r="AW5" s="13" t="s">
        <v>19</v>
      </c>
      <c r="AX5" s="13" t="s">
        <v>20</v>
      </c>
      <c r="AY5" s="13" t="s">
        <v>21</v>
      </c>
      <c r="AZ5" s="13" t="s">
        <v>22</v>
      </c>
      <c r="BA5" s="13" t="s">
        <v>23</v>
      </c>
      <c r="BB5" s="13" t="s">
        <v>24</v>
      </c>
      <c r="BC5" s="13" t="s">
        <v>25</v>
      </c>
      <c r="BD5" s="13" t="s">
        <v>26</v>
      </c>
      <c r="BE5" s="13" t="s">
        <v>27</v>
      </c>
      <c r="BF5" s="13" t="s">
        <v>28</v>
      </c>
      <c r="BG5" s="13" t="s">
        <v>29</v>
      </c>
      <c r="BH5" s="13" t="s">
        <v>30</v>
      </c>
      <c r="BI5" s="13" t="s">
        <v>31</v>
      </c>
      <c r="BJ5" s="13" t="s">
        <v>32</v>
      </c>
      <c r="BK5" s="13" t="s">
        <v>33</v>
      </c>
      <c r="BL5" s="13" t="s">
        <v>34</v>
      </c>
      <c r="BM5" s="13" t="s">
        <v>35</v>
      </c>
      <c r="BN5" s="12" t="s">
        <v>36</v>
      </c>
      <c r="BO5" s="13" t="s">
        <v>37</v>
      </c>
      <c r="BP5" s="13" t="s">
        <v>38</v>
      </c>
      <c r="BQ5" s="13" t="s">
        <v>39</v>
      </c>
      <c r="BR5" s="13" t="s">
        <v>40</v>
      </c>
      <c r="BS5" s="13" t="s">
        <v>41</v>
      </c>
      <c r="BT5" s="13" t="s">
        <v>42</v>
      </c>
      <c r="BU5" s="14" t="s">
        <v>43</v>
      </c>
      <c r="BV5" s="12" t="s">
        <v>44</v>
      </c>
      <c r="BW5" s="13" t="s">
        <v>45</v>
      </c>
      <c r="BX5" s="13" t="s">
        <v>46</v>
      </c>
      <c r="BY5" s="13" t="s">
        <v>47</v>
      </c>
      <c r="BZ5" s="13" t="s">
        <v>48</v>
      </c>
      <c r="CA5" s="13" t="s">
        <v>49</v>
      </c>
      <c r="CB5" s="13" t="s">
        <v>50</v>
      </c>
      <c r="CC5" s="193" t="s">
        <v>51</v>
      </c>
      <c r="CD5" s="193" t="s">
        <v>266</v>
      </c>
      <c r="CE5" s="266" t="s">
        <v>267</v>
      </c>
    </row>
    <row r="6" spans="1:83" ht="21.75" customHeight="1" x14ac:dyDescent="0.5">
      <c r="A6" s="1"/>
      <c r="B6" s="186" t="str">
        <f>IF(AND(D6=1,SUM($D$6:$D$24)&gt;1)=TRUE,"Error","")</f>
        <v/>
      </c>
      <c r="C6" s="161" t="str">
        <f>IF((SUM($D$6:$D$24))=0,"?","")</f>
        <v/>
      </c>
      <c r="D6" s="16">
        <v>1</v>
      </c>
      <c r="E6" s="1"/>
      <c r="F6" s="17" t="s">
        <v>302</v>
      </c>
      <c r="G6" s="17"/>
      <c r="H6" s="465" t="s">
        <v>383</v>
      </c>
      <c r="I6" s="465"/>
      <c r="J6" s="465"/>
      <c r="K6" s="465"/>
      <c r="L6" s="465"/>
      <c r="M6" s="465"/>
      <c r="N6" s="465"/>
      <c r="O6" s="465"/>
      <c r="P6" s="465"/>
      <c r="Q6" s="465"/>
      <c r="R6" s="465"/>
      <c r="S6" s="465"/>
      <c r="T6" s="465"/>
      <c r="U6" s="465"/>
      <c r="V6" s="465"/>
      <c r="W6" s="156" t="str">
        <f>IF(D6=1,"Y","")</f>
        <v>Y</v>
      </c>
      <c r="X6" s="19" t="s">
        <v>302</v>
      </c>
      <c r="AA6" s="20">
        <v>1</v>
      </c>
      <c r="AB6" s="21">
        <v>1</v>
      </c>
      <c r="AC6" s="21">
        <v>1</v>
      </c>
      <c r="AD6" s="21">
        <v>1</v>
      </c>
      <c r="AE6" s="309">
        <v>0</v>
      </c>
      <c r="AF6" s="23">
        <v>0</v>
      </c>
      <c r="AG6" s="21">
        <v>0</v>
      </c>
      <c r="AH6" s="21">
        <v>0</v>
      </c>
      <c r="AI6" s="21">
        <v>0</v>
      </c>
      <c r="AJ6" s="21">
        <v>0</v>
      </c>
      <c r="AK6" s="21">
        <v>0</v>
      </c>
      <c r="AL6" s="22">
        <v>0</v>
      </c>
      <c r="AM6" s="20">
        <v>1</v>
      </c>
      <c r="AN6" s="21">
        <v>1</v>
      </c>
      <c r="AO6" s="21">
        <v>1</v>
      </c>
      <c r="AP6" s="21">
        <v>1</v>
      </c>
      <c r="AQ6" s="453">
        <v>0</v>
      </c>
      <c r="AR6" s="453">
        <v>0</v>
      </c>
      <c r="AS6" s="453">
        <v>0</v>
      </c>
      <c r="AT6" s="454">
        <v>0</v>
      </c>
      <c r="AU6" s="23">
        <v>1</v>
      </c>
      <c r="AV6" s="21">
        <v>0</v>
      </c>
      <c r="AW6" s="21">
        <v>0</v>
      </c>
      <c r="AX6" s="21">
        <v>0</v>
      </c>
      <c r="AY6" s="21">
        <v>0</v>
      </c>
      <c r="AZ6" s="21">
        <v>0</v>
      </c>
      <c r="BA6" s="21">
        <v>0</v>
      </c>
      <c r="BB6" s="21">
        <v>0</v>
      </c>
      <c r="BC6" s="21">
        <v>0</v>
      </c>
      <c r="BD6" s="21">
        <v>0</v>
      </c>
      <c r="BE6" s="21">
        <v>0</v>
      </c>
      <c r="BF6" s="21">
        <v>0</v>
      </c>
      <c r="BG6" s="21">
        <v>0</v>
      </c>
      <c r="BH6" s="21">
        <v>0</v>
      </c>
      <c r="BI6" s="21">
        <v>0</v>
      </c>
      <c r="BJ6" s="21">
        <v>0</v>
      </c>
      <c r="BK6" s="21">
        <v>0</v>
      </c>
      <c r="BL6" s="21">
        <v>0</v>
      </c>
      <c r="BM6" s="21">
        <v>0</v>
      </c>
      <c r="BN6" s="20">
        <v>1</v>
      </c>
      <c r="BO6" s="21">
        <v>0</v>
      </c>
      <c r="BP6" s="21">
        <v>0</v>
      </c>
      <c r="BQ6" s="21">
        <v>0</v>
      </c>
      <c r="BR6" s="21">
        <v>0</v>
      </c>
      <c r="BS6" s="21">
        <v>0</v>
      </c>
      <c r="BT6" s="21">
        <v>0</v>
      </c>
      <c r="BU6" s="21">
        <v>0</v>
      </c>
      <c r="BV6" s="20">
        <v>1</v>
      </c>
      <c r="BW6" s="21">
        <v>1</v>
      </c>
      <c r="BX6" s="21">
        <v>0</v>
      </c>
      <c r="BY6" s="21">
        <v>0</v>
      </c>
      <c r="BZ6" s="21">
        <v>0</v>
      </c>
      <c r="CA6" s="21">
        <v>0</v>
      </c>
      <c r="CB6" s="21">
        <v>0</v>
      </c>
      <c r="CC6" s="21">
        <v>0</v>
      </c>
      <c r="CD6" s="21">
        <v>0</v>
      </c>
      <c r="CE6" s="21">
        <v>0</v>
      </c>
    </row>
    <row r="7" spans="1:83" ht="18" customHeight="1" x14ac:dyDescent="0.35">
      <c r="A7" s="1"/>
      <c r="B7" s="186"/>
      <c r="C7" s="162"/>
      <c r="D7" s="162"/>
      <c r="E7" s="1"/>
      <c r="F7" s="17"/>
      <c r="G7" s="17"/>
      <c r="H7" s="465"/>
      <c r="I7" s="465"/>
      <c r="J7" s="465"/>
      <c r="K7" s="465"/>
      <c r="L7" s="465"/>
      <c r="M7" s="465"/>
      <c r="N7" s="465"/>
      <c r="O7" s="465"/>
      <c r="P7" s="465"/>
      <c r="Q7" s="465"/>
      <c r="R7" s="465"/>
      <c r="S7" s="465"/>
      <c r="T7" s="465"/>
      <c r="U7" s="465"/>
      <c r="V7" s="465"/>
      <c r="W7" s="156"/>
      <c r="X7" s="19"/>
      <c r="AA7" s="145"/>
      <c r="AB7" s="146"/>
      <c r="AC7" s="146"/>
      <c r="AD7" s="146"/>
      <c r="AE7" s="145"/>
      <c r="AF7" s="146"/>
      <c r="AG7" s="146"/>
      <c r="AH7" s="146"/>
      <c r="AI7" s="146"/>
      <c r="AJ7" s="146"/>
      <c r="AK7" s="146"/>
      <c r="AL7" s="147"/>
      <c r="AM7" s="145"/>
      <c r="AN7" s="146"/>
      <c r="AO7" s="146"/>
      <c r="AP7" s="146"/>
      <c r="AQ7" s="455"/>
      <c r="AR7" s="455"/>
      <c r="AS7" s="455"/>
      <c r="AT7" s="456"/>
      <c r="AU7" s="146"/>
      <c r="AV7" s="146"/>
      <c r="AW7" s="146"/>
      <c r="AX7" s="146"/>
      <c r="AY7" s="146"/>
      <c r="AZ7" s="146"/>
      <c r="BA7" s="146"/>
      <c r="BB7" s="146"/>
      <c r="BC7" s="146"/>
      <c r="BD7" s="146"/>
      <c r="BE7" s="146"/>
      <c r="BF7" s="146"/>
      <c r="BG7" s="146"/>
      <c r="BH7" s="146"/>
      <c r="BI7" s="146"/>
      <c r="BJ7" s="146"/>
      <c r="BK7" s="146"/>
      <c r="BL7" s="146"/>
      <c r="BM7" s="146"/>
      <c r="BN7" s="145"/>
      <c r="BO7" s="146"/>
      <c r="BP7" s="146"/>
      <c r="BQ7" s="146"/>
      <c r="BR7" s="146"/>
      <c r="BS7" s="146"/>
      <c r="BT7" s="146"/>
      <c r="BU7" s="147"/>
      <c r="BV7" s="145"/>
      <c r="BW7" s="146"/>
      <c r="BX7" s="146"/>
      <c r="BY7" s="146"/>
      <c r="BZ7" s="146"/>
      <c r="CA7" s="25"/>
      <c r="CB7" s="25"/>
      <c r="CC7" s="25"/>
      <c r="CD7" s="25"/>
      <c r="CE7" s="26"/>
    </row>
    <row r="8" spans="1:83" ht="21.75" customHeight="1" x14ac:dyDescent="0.5">
      <c r="A8" s="1"/>
      <c r="B8" s="186" t="str">
        <f>IF(AND(D8=1,SUM($D$6:$D$24)&gt;1)=TRUE,"Error","")</f>
        <v/>
      </c>
      <c r="C8" s="161" t="str">
        <f>IF((SUM($D$6:$D$24))=0,"?","")</f>
        <v/>
      </c>
      <c r="D8" s="16">
        <v>0</v>
      </c>
      <c r="E8" s="1"/>
      <c r="F8" s="17" t="s">
        <v>303</v>
      </c>
      <c r="G8" s="17"/>
      <c r="H8" s="465" t="s">
        <v>382</v>
      </c>
      <c r="I8" s="465"/>
      <c r="J8" s="465"/>
      <c r="K8" s="465"/>
      <c r="L8" s="465"/>
      <c r="M8" s="465"/>
      <c r="N8" s="465"/>
      <c r="O8" s="465"/>
      <c r="P8" s="465"/>
      <c r="Q8" s="465"/>
      <c r="R8" s="465"/>
      <c r="S8" s="465"/>
      <c r="T8" s="465"/>
      <c r="U8" s="465"/>
      <c r="V8" s="465"/>
      <c r="W8" s="156" t="str">
        <f t="shared" ref="W8" si="1">IF(D8=1,"Y","")</f>
        <v/>
      </c>
      <c r="X8" s="19" t="s">
        <v>303</v>
      </c>
      <c r="AA8" s="309">
        <v>1</v>
      </c>
      <c r="AB8" s="21">
        <v>1</v>
      </c>
      <c r="AC8" s="23">
        <v>1</v>
      </c>
      <c r="AD8" s="23">
        <v>1</v>
      </c>
      <c r="AE8" s="309">
        <v>1</v>
      </c>
      <c r="AF8" s="23">
        <v>1</v>
      </c>
      <c r="AG8" s="21">
        <v>1</v>
      </c>
      <c r="AH8" s="21">
        <v>1</v>
      </c>
      <c r="AI8" s="21">
        <v>1</v>
      </c>
      <c r="AJ8" s="21">
        <v>1</v>
      </c>
      <c r="AK8" s="21">
        <v>1</v>
      </c>
      <c r="AL8" s="22">
        <v>1</v>
      </c>
      <c r="AM8" s="20">
        <v>1</v>
      </c>
      <c r="AN8" s="21">
        <v>1</v>
      </c>
      <c r="AO8" s="21">
        <v>1</v>
      </c>
      <c r="AP8" s="21">
        <v>0</v>
      </c>
      <c r="AQ8" s="453">
        <v>0</v>
      </c>
      <c r="AR8" s="453">
        <v>0</v>
      </c>
      <c r="AS8" s="453">
        <v>0</v>
      </c>
      <c r="AT8" s="454">
        <v>0</v>
      </c>
      <c r="AU8" s="23">
        <v>1</v>
      </c>
      <c r="AV8" s="21">
        <v>0</v>
      </c>
      <c r="AW8" s="21">
        <v>0</v>
      </c>
      <c r="AX8" s="21">
        <v>0</v>
      </c>
      <c r="AY8" s="21">
        <v>0</v>
      </c>
      <c r="AZ8" s="21">
        <v>0</v>
      </c>
      <c r="BA8" s="21">
        <v>0</v>
      </c>
      <c r="BB8" s="21">
        <v>0</v>
      </c>
      <c r="BC8" s="21">
        <v>0</v>
      </c>
      <c r="BD8" s="21">
        <v>0</v>
      </c>
      <c r="BE8" s="21">
        <v>0</v>
      </c>
      <c r="BF8" s="21">
        <v>0</v>
      </c>
      <c r="BG8" s="21">
        <v>0</v>
      </c>
      <c r="BH8" s="21">
        <v>0</v>
      </c>
      <c r="BI8" s="21">
        <v>0</v>
      </c>
      <c r="BJ8" s="21">
        <v>0</v>
      </c>
      <c r="BK8" s="21">
        <v>0</v>
      </c>
      <c r="BL8" s="21">
        <v>0</v>
      </c>
      <c r="BM8" s="21">
        <v>0</v>
      </c>
      <c r="BN8" s="20">
        <v>1</v>
      </c>
      <c r="BO8" s="21">
        <v>0</v>
      </c>
      <c r="BP8" s="21">
        <v>0</v>
      </c>
      <c r="BQ8" s="21">
        <v>0</v>
      </c>
      <c r="BR8" s="21">
        <v>0</v>
      </c>
      <c r="BS8" s="21">
        <v>0</v>
      </c>
      <c r="BT8" s="21">
        <v>0</v>
      </c>
      <c r="BU8" s="21">
        <v>0</v>
      </c>
      <c r="BV8" s="20">
        <v>1</v>
      </c>
      <c r="BW8" s="21">
        <v>1</v>
      </c>
      <c r="BX8" s="21">
        <v>0</v>
      </c>
      <c r="BY8" s="21">
        <v>0</v>
      </c>
      <c r="BZ8" s="21">
        <v>0</v>
      </c>
      <c r="CA8" s="21">
        <v>0</v>
      </c>
      <c r="CB8" s="21">
        <v>0</v>
      </c>
      <c r="CC8" s="21">
        <v>0</v>
      </c>
      <c r="CD8" s="21">
        <v>0</v>
      </c>
      <c r="CE8" s="21">
        <v>0</v>
      </c>
    </row>
    <row r="9" spans="1:83" ht="16.5" customHeight="1" x14ac:dyDescent="0.35">
      <c r="A9" s="1"/>
      <c r="B9" s="186"/>
      <c r="C9" s="1"/>
      <c r="D9" s="1"/>
      <c r="E9" s="1"/>
      <c r="F9" s="17"/>
      <c r="G9" s="17"/>
      <c r="H9" s="465"/>
      <c r="I9" s="465"/>
      <c r="J9" s="465"/>
      <c r="K9" s="465"/>
      <c r="L9" s="465"/>
      <c r="M9" s="465"/>
      <c r="N9" s="465"/>
      <c r="O9" s="465"/>
      <c r="P9" s="465"/>
      <c r="Q9" s="465"/>
      <c r="R9" s="465"/>
      <c r="S9" s="465"/>
      <c r="T9" s="465"/>
      <c r="U9" s="465"/>
      <c r="V9" s="465"/>
      <c r="W9" s="156"/>
      <c r="X9" s="19"/>
      <c r="AA9" s="24"/>
      <c r="AB9" s="25"/>
      <c r="AC9" s="25"/>
      <c r="AD9" s="25"/>
      <c r="AE9" s="24"/>
      <c r="AF9" s="25"/>
      <c r="AG9" s="25"/>
      <c r="AH9" s="25"/>
      <c r="AI9" s="25"/>
      <c r="AJ9" s="25"/>
      <c r="AK9" s="25"/>
      <c r="AL9" s="26"/>
      <c r="AM9" s="24"/>
      <c r="AN9" s="25"/>
      <c r="AO9" s="25"/>
      <c r="AP9" s="25"/>
      <c r="AQ9" s="457"/>
      <c r="AR9" s="457"/>
      <c r="AS9" s="457"/>
      <c r="AT9" s="458"/>
      <c r="AU9" s="25"/>
      <c r="AV9" s="25"/>
      <c r="AW9" s="25"/>
      <c r="AX9" s="25"/>
      <c r="AY9" s="25"/>
      <c r="AZ9" s="25"/>
      <c r="BA9" s="25"/>
      <c r="BB9" s="25"/>
      <c r="BC9" s="25"/>
      <c r="BD9" s="25"/>
      <c r="BE9" s="25"/>
      <c r="BF9" s="25"/>
      <c r="BG9" s="25"/>
      <c r="BH9" s="25"/>
      <c r="BI9" s="25"/>
      <c r="BJ9" s="25"/>
      <c r="BK9" s="25"/>
      <c r="BL9" s="25"/>
      <c r="BM9" s="25"/>
      <c r="BN9" s="24"/>
      <c r="BO9" s="25"/>
      <c r="BP9" s="25"/>
      <c r="BQ9" s="25"/>
      <c r="BR9" s="25"/>
      <c r="BS9" s="25"/>
      <c r="BT9" s="25"/>
      <c r="BU9" s="26"/>
      <c r="BV9" s="24"/>
      <c r="BW9" s="25"/>
      <c r="BX9" s="25"/>
      <c r="BY9" s="25"/>
      <c r="BZ9" s="25"/>
      <c r="CA9" s="25"/>
      <c r="CB9" s="25"/>
      <c r="CC9" s="25"/>
      <c r="CD9" s="25"/>
      <c r="CE9" s="26"/>
    </row>
    <row r="10" spans="1:83" ht="21.75" customHeight="1" x14ac:dyDescent="0.5">
      <c r="A10" s="1"/>
      <c r="B10" s="186" t="str">
        <f>IF(AND(D10=1,SUM($D$6:$D$24)&gt;1)=TRUE,"Error","")</f>
        <v/>
      </c>
      <c r="C10" s="161" t="str">
        <f>IF((SUM($D$6:$D$24))=0,"?","")</f>
        <v/>
      </c>
      <c r="D10" s="16">
        <v>0</v>
      </c>
      <c r="E10" s="1"/>
      <c r="F10" s="17" t="s">
        <v>304</v>
      </c>
      <c r="G10" s="17"/>
      <c r="H10" s="465" t="s">
        <v>382</v>
      </c>
      <c r="I10" s="465"/>
      <c r="J10" s="465"/>
      <c r="K10" s="465"/>
      <c r="L10" s="465"/>
      <c r="M10" s="465"/>
      <c r="N10" s="465"/>
      <c r="O10" s="465"/>
      <c r="P10" s="465"/>
      <c r="Q10" s="465"/>
      <c r="R10" s="465"/>
      <c r="S10" s="465"/>
      <c r="T10" s="465"/>
      <c r="U10" s="465"/>
      <c r="V10" s="465"/>
      <c r="W10" s="156" t="str">
        <f>IF(D10=1,"Y","")</f>
        <v/>
      </c>
      <c r="X10" s="19" t="s">
        <v>304</v>
      </c>
      <c r="AA10" s="20">
        <v>0</v>
      </c>
      <c r="AB10" s="21">
        <v>0</v>
      </c>
      <c r="AC10" s="21">
        <v>0</v>
      </c>
      <c r="AD10" s="21">
        <v>0</v>
      </c>
      <c r="AE10" s="309">
        <v>1</v>
      </c>
      <c r="AF10" s="23">
        <v>1</v>
      </c>
      <c r="AG10" s="21">
        <v>1</v>
      </c>
      <c r="AH10" s="21">
        <v>1</v>
      </c>
      <c r="AI10" s="21">
        <v>1</v>
      </c>
      <c r="AJ10" s="21">
        <v>1</v>
      </c>
      <c r="AK10" s="21">
        <v>1</v>
      </c>
      <c r="AL10" s="22">
        <v>1</v>
      </c>
      <c r="AM10" s="20">
        <v>1</v>
      </c>
      <c r="AN10" s="21">
        <v>1</v>
      </c>
      <c r="AO10" s="21">
        <v>0</v>
      </c>
      <c r="AP10" s="21">
        <v>0</v>
      </c>
      <c r="AQ10" s="453">
        <v>0</v>
      </c>
      <c r="AR10" s="453">
        <v>0</v>
      </c>
      <c r="AS10" s="453">
        <v>0</v>
      </c>
      <c r="AT10" s="454">
        <v>0</v>
      </c>
      <c r="AU10" s="23">
        <v>1</v>
      </c>
      <c r="AV10" s="21">
        <v>0</v>
      </c>
      <c r="AW10" s="21">
        <v>0</v>
      </c>
      <c r="AX10" s="21">
        <v>0</v>
      </c>
      <c r="AY10" s="21">
        <v>0</v>
      </c>
      <c r="AZ10" s="21">
        <v>0</v>
      </c>
      <c r="BA10" s="21">
        <v>0</v>
      </c>
      <c r="BB10" s="21">
        <v>0</v>
      </c>
      <c r="BC10" s="21">
        <v>0</v>
      </c>
      <c r="BD10" s="21">
        <v>0</v>
      </c>
      <c r="BE10" s="21">
        <v>0</v>
      </c>
      <c r="BF10" s="21">
        <v>0</v>
      </c>
      <c r="BG10" s="21">
        <v>0</v>
      </c>
      <c r="BH10" s="21">
        <v>0</v>
      </c>
      <c r="BI10" s="21">
        <v>0</v>
      </c>
      <c r="BJ10" s="21">
        <v>0</v>
      </c>
      <c r="BK10" s="21">
        <v>0</v>
      </c>
      <c r="BL10" s="21">
        <v>0</v>
      </c>
      <c r="BM10" s="21">
        <v>0</v>
      </c>
      <c r="BN10" s="20">
        <v>0</v>
      </c>
      <c r="BO10" s="21">
        <v>0</v>
      </c>
      <c r="BP10" s="21">
        <v>0</v>
      </c>
      <c r="BQ10" s="21">
        <v>0</v>
      </c>
      <c r="BR10" s="21">
        <v>0</v>
      </c>
      <c r="BS10" s="21">
        <v>0</v>
      </c>
      <c r="BT10" s="21">
        <v>0</v>
      </c>
      <c r="BU10" s="21">
        <v>0</v>
      </c>
      <c r="BV10" s="20">
        <v>1</v>
      </c>
      <c r="BW10" s="21">
        <v>1</v>
      </c>
      <c r="BX10" s="21">
        <v>0</v>
      </c>
      <c r="BY10" s="21">
        <v>0</v>
      </c>
      <c r="BZ10" s="21">
        <v>0</v>
      </c>
      <c r="CA10" s="21">
        <v>0</v>
      </c>
      <c r="CB10" s="21">
        <v>0</v>
      </c>
      <c r="CC10" s="21">
        <v>0</v>
      </c>
      <c r="CD10" s="21">
        <v>0</v>
      </c>
      <c r="CE10" s="21">
        <v>0</v>
      </c>
    </row>
    <row r="11" spans="1:83" ht="18" customHeight="1" x14ac:dyDescent="0.5">
      <c r="A11" s="1"/>
      <c r="B11" s="186"/>
      <c r="C11" s="161"/>
      <c r="D11" s="1"/>
      <c r="E11" s="1"/>
      <c r="F11" s="17"/>
      <c r="G11" s="17"/>
      <c r="H11" s="465"/>
      <c r="I11" s="465"/>
      <c r="J11" s="465"/>
      <c r="K11" s="465"/>
      <c r="L11" s="465"/>
      <c r="M11" s="465"/>
      <c r="N11" s="465"/>
      <c r="O11" s="465"/>
      <c r="P11" s="465"/>
      <c r="Q11" s="465"/>
      <c r="R11" s="465"/>
      <c r="S11" s="465"/>
      <c r="T11" s="465"/>
      <c r="U11" s="465"/>
      <c r="V11" s="465"/>
      <c r="W11" s="156"/>
      <c r="X11" s="19"/>
      <c r="AA11" s="24"/>
      <c r="AB11" s="25"/>
      <c r="AC11" s="25"/>
      <c r="AD11" s="25"/>
      <c r="AE11" s="24"/>
      <c r="AF11" s="25"/>
      <c r="AG11" s="25"/>
      <c r="AH11" s="25"/>
      <c r="AI11" s="25"/>
      <c r="AJ11" s="25"/>
      <c r="AK11" s="25"/>
      <c r="AL11" s="26"/>
      <c r="AM11" s="24"/>
      <c r="AN11" s="25"/>
      <c r="AO11" s="25"/>
      <c r="AP11" s="25"/>
      <c r="AQ11" s="457"/>
      <c r="AR11" s="457"/>
      <c r="AS11" s="457"/>
      <c r="AT11" s="458"/>
      <c r="AU11" s="25"/>
      <c r="AV11" s="25"/>
      <c r="AW11" s="25"/>
      <c r="AX11" s="25"/>
      <c r="AY11" s="25"/>
      <c r="AZ11" s="25"/>
      <c r="BA11" s="25"/>
      <c r="BB11" s="25"/>
      <c r="BC11" s="25"/>
      <c r="BD11" s="25"/>
      <c r="BE11" s="25"/>
      <c r="BF11" s="25"/>
      <c r="BG11" s="25"/>
      <c r="BH11" s="25"/>
      <c r="BI11" s="25"/>
      <c r="BJ11" s="25"/>
      <c r="BK11" s="25"/>
      <c r="BL11" s="25"/>
      <c r="BM11" s="25"/>
      <c r="BN11" s="20"/>
      <c r="BO11" s="25"/>
      <c r="BP11" s="25"/>
      <c r="BQ11" s="25"/>
      <c r="BR11" s="25"/>
      <c r="BS11" s="25"/>
      <c r="BT11" s="25"/>
      <c r="BU11" s="26"/>
      <c r="BV11" s="24"/>
      <c r="BW11" s="25"/>
      <c r="BX11" s="25"/>
      <c r="BY11" s="25"/>
      <c r="BZ11" s="25"/>
      <c r="CA11" s="25"/>
      <c r="CB11" s="25"/>
      <c r="CC11" s="25"/>
      <c r="CD11" s="25"/>
      <c r="CE11" s="26"/>
    </row>
    <row r="12" spans="1:83" ht="21.75" customHeight="1" x14ac:dyDescent="0.5">
      <c r="A12" s="1"/>
      <c r="B12" s="186" t="str">
        <f>IF(AND(D12=1,SUM($D$6:$D$24)&gt;1)=TRUE,"Error","")</f>
        <v/>
      </c>
      <c r="C12" s="161" t="str">
        <f>IF((SUM($D$6:$D$24))=0,"?","")</f>
        <v/>
      </c>
      <c r="D12" s="16">
        <v>0</v>
      </c>
      <c r="E12" s="1"/>
      <c r="F12" s="17" t="s">
        <v>305</v>
      </c>
      <c r="G12" s="17"/>
      <c r="H12" s="465" t="s">
        <v>384</v>
      </c>
      <c r="I12" s="465"/>
      <c r="J12" s="465"/>
      <c r="K12" s="465"/>
      <c r="L12" s="465"/>
      <c r="M12" s="465"/>
      <c r="N12" s="465"/>
      <c r="O12" s="465"/>
      <c r="P12" s="465"/>
      <c r="Q12" s="465"/>
      <c r="R12" s="465"/>
      <c r="S12" s="465"/>
      <c r="T12" s="465"/>
      <c r="U12" s="465"/>
      <c r="V12" s="465"/>
      <c r="W12" s="156" t="str">
        <f>IF(D12=1,"Y","")</f>
        <v/>
      </c>
      <c r="X12" s="19" t="s">
        <v>305</v>
      </c>
      <c r="AA12" s="20">
        <v>0</v>
      </c>
      <c r="AB12" s="21">
        <v>0</v>
      </c>
      <c r="AC12" s="21">
        <v>0</v>
      </c>
      <c r="AD12" s="21">
        <v>0</v>
      </c>
      <c r="AE12" s="309">
        <v>1</v>
      </c>
      <c r="AF12" s="23">
        <v>1</v>
      </c>
      <c r="AG12" s="21">
        <v>1</v>
      </c>
      <c r="AH12" s="21">
        <v>0</v>
      </c>
      <c r="AI12" s="21">
        <v>0</v>
      </c>
      <c r="AJ12" s="21">
        <v>0</v>
      </c>
      <c r="AK12" s="21">
        <v>0</v>
      </c>
      <c r="AL12" s="22">
        <v>0</v>
      </c>
      <c r="AM12" s="20">
        <v>1</v>
      </c>
      <c r="AN12" s="21">
        <v>1</v>
      </c>
      <c r="AO12" s="21">
        <v>0</v>
      </c>
      <c r="AP12" s="21">
        <v>0</v>
      </c>
      <c r="AQ12" s="453">
        <v>0</v>
      </c>
      <c r="AR12" s="453">
        <v>0</v>
      </c>
      <c r="AS12" s="453">
        <v>0</v>
      </c>
      <c r="AT12" s="454">
        <v>0</v>
      </c>
      <c r="AU12" s="23">
        <v>0</v>
      </c>
      <c r="AV12" s="21">
        <v>0</v>
      </c>
      <c r="AW12" s="21">
        <v>0</v>
      </c>
      <c r="AX12" s="21">
        <v>0</v>
      </c>
      <c r="AY12" s="21">
        <v>0</v>
      </c>
      <c r="AZ12" s="21">
        <v>0</v>
      </c>
      <c r="BA12" s="21">
        <v>0</v>
      </c>
      <c r="BB12" s="21">
        <v>0</v>
      </c>
      <c r="BC12" s="21">
        <v>0</v>
      </c>
      <c r="BD12" s="21">
        <v>0</v>
      </c>
      <c r="BE12" s="21">
        <v>0</v>
      </c>
      <c r="BF12" s="21">
        <v>0</v>
      </c>
      <c r="BG12" s="21">
        <v>0</v>
      </c>
      <c r="BH12" s="21">
        <v>0</v>
      </c>
      <c r="BI12" s="21">
        <v>0</v>
      </c>
      <c r="BJ12" s="21">
        <v>0</v>
      </c>
      <c r="BK12" s="21">
        <v>0</v>
      </c>
      <c r="BL12" s="21">
        <v>0</v>
      </c>
      <c r="BM12" s="21">
        <v>0</v>
      </c>
      <c r="BN12" s="20">
        <v>0</v>
      </c>
      <c r="BO12" s="21">
        <v>0</v>
      </c>
      <c r="BP12" s="21">
        <v>0</v>
      </c>
      <c r="BQ12" s="21">
        <v>0</v>
      </c>
      <c r="BR12" s="21">
        <v>0</v>
      </c>
      <c r="BS12" s="21">
        <v>0</v>
      </c>
      <c r="BT12" s="21">
        <v>0</v>
      </c>
      <c r="BU12" s="21">
        <v>0</v>
      </c>
      <c r="BV12" s="20">
        <v>1</v>
      </c>
      <c r="BW12" s="21">
        <v>1</v>
      </c>
      <c r="BX12" s="21">
        <v>0</v>
      </c>
      <c r="BY12" s="21">
        <v>0</v>
      </c>
      <c r="BZ12" s="21">
        <v>0</v>
      </c>
      <c r="CA12" s="21">
        <v>0</v>
      </c>
      <c r="CB12" s="21">
        <v>0</v>
      </c>
      <c r="CC12" s="21">
        <v>0</v>
      </c>
      <c r="CD12" s="21">
        <v>0</v>
      </c>
      <c r="CE12" s="21">
        <v>0</v>
      </c>
    </row>
    <row r="13" spans="1:83" ht="20.25" customHeight="1" x14ac:dyDescent="0.5">
      <c r="A13" s="1"/>
      <c r="B13" s="186"/>
      <c r="C13" s="161"/>
      <c r="D13" s="1"/>
      <c r="E13" s="1"/>
      <c r="F13" s="17"/>
      <c r="G13" s="17"/>
      <c r="H13" s="465"/>
      <c r="I13" s="465"/>
      <c r="J13" s="465"/>
      <c r="K13" s="465"/>
      <c r="L13" s="465"/>
      <c r="M13" s="465"/>
      <c r="N13" s="465"/>
      <c r="O13" s="465"/>
      <c r="P13" s="465"/>
      <c r="Q13" s="465"/>
      <c r="R13" s="465"/>
      <c r="S13" s="465"/>
      <c r="T13" s="465"/>
      <c r="U13" s="465"/>
      <c r="V13" s="465"/>
      <c r="W13" s="156"/>
      <c r="X13" s="19"/>
      <c r="AA13" s="24"/>
      <c r="AB13" s="25"/>
      <c r="AC13" s="25"/>
      <c r="AD13" s="25"/>
      <c r="AE13" s="24"/>
      <c r="AF13" s="25"/>
      <c r="AG13" s="25"/>
      <c r="AH13" s="25"/>
      <c r="AI13" s="25"/>
      <c r="AJ13" s="25"/>
      <c r="AK13" s="25"/>
      <c r="AL13" s="26"/>
      <c r="AM13" s="24"/>
      <c r="AN13" s="25"/>
      <c r="AO13" s="25"/>
      <c r="AP13" s="25"/>
      <c r="AQ13" s="25"/>
      <c r="AR13" s="25"/>
      <c r="AS13" s="25"/>
      <c r="AT13" s="26"/>
      <c r="AU13" s="25"/>
      <c r="AV13" s="25"/>
      <c r="AW13" s="25"/>
      <c r="AX13" s="25"/>
      <c r="AY13" s="25"/>
      <c r="AZ13" s="25"/>
      <c r="BA13" s="25"/>
      <c r="BB13" s="25"/>
      <c r="BC13" s="25"/>
      <c r="BD13" s="25"/>
      <c r="BE13" s="25"/>
      <c r="BF13" s="25"/>
      <c r="BG13" s="25"/>
      <c r="BH13" s="25"/>
      <c r="BI13" s="25"/>
      <c r="BJ13" s="25"/>
      <c r="BK13" s="25"/>
      <c r="BL13" s="25"/>
      <c r="BM13" s="25"/>
      <c r="BN13" s="20"/>
      <c r="BO13" s="25"/>
      <c r="BP13" s="25"/>
      <c r="BQ13" s="25"/>
      <c r="BR13" s="25"/>
      <c r="BS13" s="25"/>
      <c r="BT13" s="25"/>
      <c r="BU13" s="26"/>
      <c r="BV13" s="24"/>
      <c r="BW13" s="25"/>
      <c r="BX13" s="25"/>
      <c r="BY13" s="25"/>
      <c r="BZ13" s="25"/>
      <c r="CA13" s="25"/>
      <c r="CB13" s="25"/>
      <c r="CC13" s="25"/>
      <c r="CD13" s="25"/>
      <c r="CE13" s="26"/>
    </row>
    <row r="14" spans="1:83" ht="21.75" hidden="1" customHeight="1" x14ac:dyDescent="0.5">
      <c r="A14" s="1"/>
      <c r="B14" s="186" t="str">
        <f>IF(AND(D14=1,SUM($D$6:$D$24)&gt;1)=TRUE,"Error","")</f>
        <v/>
      </c>
      <c r="C14" s="161" t="str">
        <f>IF((SUM($D$6:$D$24))=0,"?","")</f>
        <v/>
      </c>
      <c r="D14" s="16">
        <v>0</v>
      </c>
      <c r="E14" s="1"/>
      <c r="F14" s="17"/>
      <c r="G14" s="17"/>
      <c r="H14" s="18"/>
      <c r="I14" s="18"/>
      <c r="J14" s="18"/>
      <c r="K14" s="18"/>
      <c r="L14" s="18"/>
      <c r="M14" s="18"/>
      <c r="N14" s="18"/>
      <c r="O14" s="18"/>
      <c r="P14" s="18"/>
      <c r="Q14" s="1"/>
      <c r="R14" s="1"/>
      <c r="S14" s="1"/>
      <c r="T14" s="1"/>
      <c r="U14" s="1"/>
      <c r="V14" s="1"/>
      <c r="W14" s="156" t="str">
        <f>IF(D14=1,"Y","")</f>
        <v/>
      </c>
      <c r="X14" s="19"/>
      <c r="AA14" s="20">
        <v>0</v>
      </c>
      <c r="AB14" s="20">
        <v>0</v>
      </c>
      <c r="AC14" s="20">
        <v>0</v>
      </c>
      <c r="AD14" s="20">
        <v>0</v>
      </c>
      <c r="AE14" s="309">
        <v>0</v>
      </c>
      <c r="AF14" s="309">
        <v>0</v>
      </c>
      <c r="AG14" s="309">
        <v>0</v>
      </c>
      <c r="AH14" s="309">
        <v>0</v>
      </c>
      <c r="AI14" s="309">
        <v>0</v>
      </c>
      <c r="AJ14" s="309">
        <v>0</v>
      </c>
      <c r="AK14" s="309">
        <v>0</v>
      </c>
      <c r="AL14" s="309">
        <v>0</v>
      </c>
      <c r="AM14" s="309">
        <v>0</v>
      </c>
      <c r="AN14" s="309">
        <v>0</v>
      </c>
      <c r="AO14" s="309">
        <v>0</v>
      </c>
      <c r="AP14" s="309">
        <v>0</v>
      </c>
      <c r="AQ14" s="309">
        <v>0</v>
      </c>
      <c r="AR14" s="309">
        <v>0</v>
      </c>
      <c r="AS14" s="309">
        <v>0</v>
      </c>
      <c r="AT14" s="309">
        <v>0</v>
      </c>
      <c r="AU14" s="309">
        <v>0</v>
      </c>
      <c r="AV14" s="309">
        <v>0</v>
      </c>
      <c r="AW14" s="309">
        <v>0</v>
      </c>
      <c r="AX14" s="309">
        <v>0</v>
      </c>
      <c r="AY14" s="309">
        <v>0</v>
      </c>
      <c r="AZ14" s="309">
        <v>0</v>
      </c>
      <c r="BA14" s="309">
        <v>0</v>
      </c>
      <c r="BB14" s="309">
        <v>0</v>
      </c>
      <c r="BC14" s="309">
        <v>0</v>
      </c>
      <c r="BD14" s="309">
        <v>0</v>
      </c>
      <c r="BE14" s="309">
        <v>0</v>
      </c>
      <c r="BF14" s="309">
        <v>0</v>
      </c>
      <c r="BG14" s="309">
        <v>0</v>
      </c>
      <c r="BH14" s="309">
        <v>0</v>
      </c>
      <c r="BI14" s="309">
        <v>0</v>
      </c>
      <c r="BJ14" s="309">
        <v>0</v>
      </c>
      <c r="BK14" s="309">
        <v>0</v>
      </c>
      <c r="BL14" s="309">
        <v>0</v>
      </c>
      <c r="BM14" s="309">
        <v>0</v>
      </c>
      <c r="BN14" s="309">
        <v>0</v>
      </c>
      <c r="BO14" s="309">
        <v>0</v>
      </c>
      <c r="BP14" s="309">
        <v>0</v>
      </c>
      <c r="BQ14" s="310">
        <v>0</v>
      </c>
      <c r="BR14" s="310">
        <v>0</v>
      </c>
      <c r="BS14" s="310">
        <v>0</v>
      </c>
      <c r="BT14" s="310">
        <v>0</v>
      </c>
      <c r="BU14" s="310">
        <v>0</v>
      </c>
      <c r="BV14" s="310">
        <v>0</v>
      </c>
      <c r="BW14" s="310">
        <v>0</v>
      </c>
      <c r="BX14" s="310">
        <v>0</v>
      </c>
      <c r="BY14" s="310">
        <v>0</v>
      </c>
      <c r="BZ14" s="310">
        <v>0</v>
      </c>
      <c r="CA14" s="310">
        <v>0</v>
      </c>
      <c r="CB14" s="310">
        <v>0</v>
      </c>
      <c r="CC14" s="323">
        <v>0</v>
      </c>
      <c r="CD14" s="310">
        <v>0</v>
      </c>
      <c r="CE14" s="310">
        <v>0</v>
      </c>
    </row>
    <row r="15" spans="1:83" ht="6" hidden="1" customHeight="1" x14ac:dyDescent="0.5">
      <c r="A15" s="1"/>
      <c r="B15" s="186"/>
      <c r="C15" s="161"/>
      <c r="D15" s="15"/>
      <c r="E15" s="1"/>
      <c r="F15" s="17"/>
      <c r="G15" s="17"/>
      <c r="H15" s="18"/>
      <c r="I15" s="18"/>
      <c r="J15" s="18"/>
      <c r="K15" s="18"/>
      <c r="L15" s="18"/>
      <c r="M15" s="18"/>
      <c r="N15" s="18"/>
      <c r="O15" s="18"/>
      <c r="P15" s="18"/>
      <c r="Q15" s="1"/>
      <c r="R15" s="1"/>
      <c r="S15" s="1"/>
      <c r="T15" s="1"/>
      <c r="U15" s="1"/>
      <c r="V15" s="1"/>
      <c r="W15" s="156"/>
      <c r="X15" s="19"/>
      <c r="AA15" s="145"/>
      <c r="AB15" s="146"/>
      <c r="AC15" s="146"/>
      <c r="AD15" s="146"/>
      <c r="AE15" s="145"/>
      <c r="AF15" s="146"/>
      <c r="AG15" s="146"/>
      <c r="AH15" s="146"/>
      <c r="AI15" s="146"/>
      <c r="AJ15" s="146"/>
      <c r="AK15" s="146"/>
      <c r="AL15" s="147"/>
      <c r="AM15" s="145"/>
      <c r="AN15" s="146"/>
      <c r="AO15" s="146"/>
      <c r="AP15" s="146"/>
      <c r="AQ15" s="146"/>
      <c r="AR15" s="146"/>
      <c r="AS15" s="146"/>
      <c r="AT15" s="147"/>
      <c r="AU15" s="146"/>
      <c r="AV15" s="146"/>
      <c r="AW15" s="146"/>
      <c r="AX15" s="146"/>
      <c r="AY15" s="146"/>
      <c r="AZ15" s="146"/>
      <c r="BA15" s="146"/>
      <c r="BB15" s="146"/>
      <c r="BC15" s="146"/>
      <c r="BD15" s="146"/>
      <c r="BE15" s="146"/>
      <c r="BF15" s="146"/>
      <c r="BG15" s="146"/>
      <c r="BH15" s="146"/>
      <c r="BI15" s="146"/>
      <c r="BJ15" s="146"/>
      <c r="BK15" s="146"/>
      <c r="BL15" s="146"/>
      <c r="BM15" s="146"/>
      <c r="BN15" s="20"/>
      <c r="BO15" s="146"/>
      <c r="BP15" s="146"/>
      <c r="BQ15" s="311"/>
      <c r="BR15" s="311"/>
      <c r="BS15" s="311"/>
      <c r="BT15" s="311"/>
      <c r="BU15" s="312"/>
      <c r="BV15" s="313"/>
      <c r="BW15" s="311"/>
      <c r="BX15" s="311"/>
      <c r="BY15" s="311"/>
      <c r="BZ15" s="311"/>
      <c r="CA15" s="314"/>
      <c r="CB15" s="314"/>
      <c r="CC15" s="314"/>
      <c r="CD15" s="314"/>
      <c r="CE15" s="315"/>
    </row>
    <row r="16" spans="1:83" ht="21.75" hidden="1" customHeight="1" x14ac:dyDescent="0.5">
      <c r="A16" s="1"/>
      <c r="B16" s="186" t="str">
        <f>IF(AND(D16=1,SUM($D$6:$D$24)&gt;1)=TRUE,"Error","")</f>
        <v/>
      </c>
      <c r="C16" s="161" t="str">
        <f>IF((SUM($D$6:$D$24))=0,"?","")</f>
        <v/>
      </c>
      <c r="D16" s="16">
        <v>0</v>
      </c>
      <c r="E16" s="1"/>
      <c r="F16" s="17"/>
      <c r="G16" s="17"/>
      <c r="H16" s="18"/>
      <c r="I16" s="18"/>
      <c r="J16" s="18"/>
      <c r="K16" s="18"/>
      <c r="L16" s="18"/>
      <c r="M16" s="18"/>
      <c r="N16" s="18"/>
      <c r="O16" s="18"/>
      <c r="P16" s="18"/>
      <c r="Q16" s="1"/>
      <c r="R16" s="1"/>
      <c r="S16" s="1"/>
      <c r="T16" s="1"/>
      <c r="U16" s="1"/>
      <c r="V16" s="1"/>
      <c r="W16" s="156"/>
      <c r="X16" s="19"/>
      <c r="AA16" s="20">
        <v>0</v>
      </c>
      <c r="AB16" s="20">
        <v>0</v>
      </c>
      <c r="AC16" s="20">
        <v>0</v>
      </c>
      <c r="AD16" s="20">
        <v>0</v>
      </c>
      <c r="AE16" s="20">
        <v>0</v>
      </c>
      <c r="AF16" s="20">
        <v>0</v>
      </c>
      <c r="AG16" s="20">
        <v>0</v>
      </c>
      <c r="AH16" s="20">
        <v>0</v>
      </c>
      <c r="AI16" s="20">
        <v>0</v>
      </c>
      <c r="AJ16" s="20">
        <v>0</v>
      </c>
      <c r="AK16" s="20">
        <v>0</v>
      </c>
      <c r="AL16" s="20">
        <v>0</v>
      </c>
      <c r="AM16" s="20">
        <v>0</v>
      </c>
      <c r="AN16" s="20">
        <v>0</v>
      </c>
      <c r="AO16" s="20">
        <v>0</v>
      </c>
      <c r="AP16" s="20">
        <v>0</v>
      </c>
      <c r="AQ16" s="20">
        <v>0</v>
      </c>
      <c r="AR16" s="20">
        <v>0</v>
      </c>
      <c r="AS16" s="20">
        <v>0</v>
      </c>
      <c r="AT16" s="20">
        <v>0</v>
      </c>
      <c r="AU16" s="20">
        <v>0</v>
      </c>
      <c r="AV16" s="20">
        <v>0</v>
      </c>
      <c r="AW16" s="20">
        <v>0</v>
      </c>
      <c r="AX16" s="20">
        <v>0</v>
      </c>
      <c r="AY16" s="20">
        <v>0</v>
      </c>
      <c r="AZ16" s="20">
        <v>0</v>
      </c>
      <c r="BA16" s="20">
        <v>0</v>
      </c>
      <c r="BB16" s="20">
        <v>0</v>
      </c>
      <c r="BC16" s="20">
        <v>0</v>
      </c>
      <c r="BD16" s="20">
        <v>0</v>
      </c>
      <c r="BE16" s="20">
        <v>0</v>
      </c>
      <c r="BF16" s="20">
        <v>0</v>
      </c>
      <c r="BG16" s="20">
        <v>0</v>
      </c>
      <c r="BH16" s="20">
        <v>0</v>
      </c>
      <c r="BI16" s="20">
        <v>0</v>
      </c>
      <c r="BJ16" s="20">
        <v>0</v>
      </c>
      <c r="BK16" s="20">
        <v>0</v>
      </c>
      <c r="BL16" s="20">
        <v>0</v>
      </c>
      <c r="BM16" s="20">
        <v>0</v>
      </c>
      <c r="BN16" s="20">
        <v>0</v>
      </c>
      <c r="BO16" s="20">
        <v>0</v>
      </c>
      <c r="BP16" s="20">
        <v>0</v>
      </c>
      <c r="BQ16" s="20">
        <v>0</v>
      </c>
      <c r="BR16" s="20">
        <v>0</v>
      </c>
      <c r="BS16" s="20">
        <v>0</v>
      </c>
      <c r="BT16" s="20">
        <v>0</v>
      </c>
      <c r="BU16" s="20">
        <v>0</v>
      </c>
      <c r="BV16" s="20">
        <v>0</v>
      </c>
      <c r="BW16" s="20">
        <v>0</v>
      </c>
      <c r="BX16" s="20">
        <v>0</v>
      </c>
      <c r="BY16" s="20">
        <v>0</v>
      </c>
      <c r="BZ16" s="20">
        <v>0</v>
      </c>
      <c r="CA16" s="20">
        <v>0</v>
      </c>
      <c r="CB16" s="20">
        <v>0</v>
      </c>
      <c r="CC16" s="20">
        <v>0</v>
      </c>
      <c r="CD16" s="20">
        <v>0</v>
      </c>
      <c r="CE16" s="20">
        <v>0</v>
      </c>
    </row>
    <row r="17" spans="1:84" ht="6" hidden="1" customHeight="1" x14ac:dyDescent="0.5">
      <c r="A17" s="1"/>
      <c r="B17" s="186"/>
      <c r="C17" s="161"/>
      <c r="D17" s="1"/>
      <c r="E17" s="1"/>
      <c r="F17" s="17"/>
      <c r="G17" s="17"/>
      <c r="H17" s="18"/>
      <c r="I17" s="18"/>
      <c r="J17" s="18"/>
      <c r="K17" s="18"/>
      <c r="L17" s="18"/>
      <c r="M17" s="18"/>
      <c r="N17" s="18"/>
      <c r="O17" s="18"/>
      <c r="P17" s="18"/>
      <c r="Q17" s="1"/>
      <c r="R17" s="1"/>
      <c r="S17" s="1"/>
      <c r="T17" s="1"/>
      <c r="U17" s="1"/>
      <c r="V17" s="1"/>
      <c r="W17" s="156"/>
      <c r="X17" s="19"/>
      <c r="AA17" s="24"/>
      <c r="AB17" s="25"/>
      <c r="AC17" s="25"/>
      <c r="AD17" s="25"/>
      <c r="AE17" s="24"/>
      <c r="AF17" s="25"/>
      <c r="AG17" s="25"/>
      <c r="AH17" s="25"/>
      <c r="AI17" s="25"/>
      <c r="AJ17" s="25"/>
      <c r="AK17" s="25"/>
      <c r="AL17" s="26"/>
      <c r="AM17" s="24"/>
      <c r="AN17" s="25"/>
      <c r="AO17" s="25"/>
      <c r="AP17" s="25"/>
      <c r="AQ17" s="25"/>
      <c r="AR17" s="25"/>
      <c r="AS17" s="25"/>
      <c r="AT17" s="26"/>
      <c r="AU17" s="25"/>
      <c r="AV17" s="25"/>
      <c r="AW17" s="25"/>
      <c r="AX17" s="25"/>
      <c r="AY17" s="25"/>
      <c r="AZ17" s="25"/>
      <c r="BA17" s="25"/>
      <c r="BB17" s="25"/>
      <c r="BC17" s="25"/>
      <c r="BD17" s="25"/>
      <c r="BE17" s="25"/>
      <c r="BF17" s="25"/>
      <c r="BG17" s="25"/>
      <c r="BH17" s="25"/>
      <c r="BI17" s="25"/>
      <c r="BJ17" s="25"/>
      <c r="BK17" s="25"/>
      <c r="BL17" s="25"/>
      <c r="BM17" s="25"/>
      <c r="BN17" s="20"/>
      <c r="BO17" s="25"/>
      <c r="BP17" s="25"/>
      <c r="BQ17" s="314"/>
      <c r="BR17" s="314"/>
      <c r="BS17" s="314"/>
      <c r="BT17" s="314"/>
      <c r="BU17" s="315"/>
      <c r="BV17" s="317"/>
      <c r="BW17" s="311">
        <v>1</v>
      </c>
      <c r="BX17" s="314"/>
      <c r="BY17" s="314"/>
      <c r="BZ17" s="314"/>
      <c r="CA17" s="314"/>
      <c r="CB17" s="314"/>
      <c r="CC17" s="314"/>
      <c r="CD17" s="314"/>
      <c r="CE17" s="315"/>
    </row>
    <row r="18" spans="1:84" ht="21.75" hidden="1" customHeight="1" x14ac:dyDescent="0.5">
      <c r="A18" s="1"/>
      <c r="B18" s="186" t="str">
        <f>IF(AND(D18=1,SUM($D$6:$D$24)&gt;1)=TRUE,"Error","")</f>
        <v/>
      </c>
      <c r="C18" s="161" t="str">
        <f>IF((SUM($D$6:$D$24))=0,"?","")</f>
        <v/>
      </c>
      <c r="D18" s="16">
        <v>0</v>
      </c>
      <c r="E18" s="1"/>
      <c r="F18" s="17"/>
      <c r="G18" s="17"/>
      <c r="H18" s="18"/>
      <c r="I18" s="18"/>
      <c r="J18" s="18"/>
      <c r="K18" s="18"/>
      <c r="L18" s="18"/>
      <c r="M18" s="18"/>
      <c r="N18" s="18"/>
      <c r="O18" s="18"/>
      <c r="P18" s="18"/>
      <c r="Q18" s="1"/>
      <c r="R18" s="1"/>
      <c r="S18" s="1"/>
      <c r="T18" s="1"/>
      <c r="U18" s="1"/>
      <c r="V18" s="1"/>
      <c r="W18" s="156" t="str">
        <f>IF(D18=1,"Y","")</f>
        <v/>
      </c>
      <c r="X18" s="19"/>
      <c r="AA18" s="20">
        <v>0</v>
      </c>
      <c r="AB18" s="20">
        <v>0</v>
      </c>
      <c r="AC18" s="20">
        <v>0</v>
      </c>
      <c r="AD18" s="20">
        <v>0</v>
      </c>
      <c r="AE18" s="20">
        <v>0</v>
      </c>
      <c r="AF18" s="20">
        <v>0</v>
      </c>
      <c r="AG18" s="20">
        <v>0</v>
      </c>
      <c r="AH18" s="20">
        <v>0</v>
      </c>
      <c r="AI18" s="20">
        <v>0</v>
      </c>
      <c r="AJ18" s="20">
        <v>0</v>
      </c>
      <c r="AK18" s="20">
        <v>0</v>
      </c>
      <c r="AL18" s="20">
        <v>0</v>
      </c>
      <c r="AM18" s="20">
        <v>0</v>
      </c>
      <c r="AN18" s="20">
        <v>0</v>
      </c>
      <c r="AO18" s="20">
        <v>0</v>
      </c>
      <c r="AP18" s="20">
        <v>0</v>
      </c>
      <c r="AQ18" s="20">
        <v>0</v>
      </c>
      <c r="AR18" s="20">
        <v>0</v>
      </c>
      <c r="AS18" s="20">
        <v>0</v>
      </c>
      <c r="AT18" s="20">
        <v>0</v>
      </c>
      <c r="AU18" s="20">
        <v>0</v>
      </c>
      <c r="AV18" s="20">
        <v>0</v>
      </c>
      <c r="AW18" s="20">
        <v>0</v>
      </c>
      <c r="AX18" s="20">
        <v>0</v>
      </c>
      <c r="AY18" s="20">
        <v>0</v>
      </c>
      <c r="AZ18" s="20">
        <v>0</v>
      </c>
      <c r="BA18" s="20">
        <v>0</v>
      </c>
      <c r="BB18" s="20">
        <v>0</v>
      </c>
      <c r="BC18" s="20">
        <v>0</v>
      </c>
      <c r="BD18" s="20">
        <v>0</v>
      </c>
      <c r="BE18" s="20">
        <v>0</v>
      </c>
      <c r="BF18" s="20">
        <v>0</v>
      </c>
      <c r="BG18" s="20">
        <v>0</v>
      </c>
      <c r="BH18" s="20">
        <v>0</v>
      </c>
      <c r="BI18" s="20">
        <v>0</v>
      </c>
      <c r="BJ18" s="20">
        <v>0</v>
      </c>
      <c r="BK18" s="20">
        <v>0</v>
      </c>
      <c r="BL18" s="20">
        <v>0</v>
      </c>
      <c r="BM18" s="20">
        <v>0</v>
      </c>
      <c r="BN18" s="20">
        <v>0</v>
      </c>
      <c r="BO18" s="20">
        <v>0</v>
      </c>
      <c r="BP18" s="20">
        <v>0</v>
      </c>
      <c r="BQ18" s="316">
        <v>0</v>
      </c>
      <c r="BR18" s="316">
        <v>0</v>
      </c>
      <c r="BS18" s="316">
        <v>0</v>
      </c>
      <c r="BT18" s="316">
        <v>0</v>
      </c>
      <c r="BU18" s="316">
        <v>0</v>
      </c>
      <c r="BV18" s="316">
        <v>0</v>
      </c>
      <c r="BW18" s="316">
        <v>0</v>
      </c>
      <c r="BX18" s="316">
        <v>0</v>
      </c>
      <c r="BY18" s="316">
        <v>0</v>
      </c>
      <c r="BZ18" s="316">
        <v>0</v>
      </c>
      <c r="CA18" s="316">
        <v>0</v>
      </c>
      <c r="CB18" s="316">
        <v>0</v>
      </c>
      <c r="CC18" s="316">
        <v>0</v>
      </c>
      <c r="CD18" s="316">
        <v>0</v>
      </c>
      <c r="CE18" s="316">
        <v>0</v>
      </c>
    </row>
    <row r="19" spans="1:84" ht="6" hidden="1" customHeight="1" x14ac:dyDescent="0.5">
      <c r="A19" s="1"/>
      <c r="B19" s="186"/>
      <c r="C19" s="161"/>
      <c r="D19" s="1"/>
      <c r="E19" s="1"/>
      <c r="F19" s="17"/>
      <c r="G19" s="17"/>
      <c r="H19" s="18"/>
      <c r="I19" s="18"/>
      <c r="J19" s="18"/>
      <c r="K19" s="18"/>
      <c r="L19" s="18"/>
      <c r="M19" s="18"/>
      <c r="N19" s="18"/>
      <c r="O19" s="18"/>
      <c r="P19" s="18"/>
      <c r="Q19" s="1"/>
      <c r="R19" s="1"/>
      <c r="S19" s="1"/>
      <c r="T19" s="1"/>
      <c r="U19" s="1"/>
      <c r="V19" s="1"/>
      <c r="W19" s="156"/>
      <c r="X19" s="19"/>
      <c r="AA19" s="145"/>
      <c r="AB19" s="146"/>
      <c r="AC19" s="146"/>
      <c r="AD19" s="146"/>
      <c r="AE19" s="145"/>
      <c r="AF19" s="146"/>
      <c r="AG19" s="146"/>
      <c r="AH19" s="146"/>
      <c r="AI19" s="146"/>
      <c r="AJ19" s="146"/>
      <c r="AK19" s="146"/>
      <c r="AL19" s="147"/>
      <c r="AM19" s="145"/>
      <c r="AN19" s="146"/>
      <c r="AO19" s="146"/>
      <c r="AP19" s="146"/>
      <c r="AQ19" s="146"/>
      <c r="AR19" s="146"/>
      <c r="AS19" s="146"/>
      <c r="AT19" s="147"/>
      <c r="AU19" s="146"/>
      <c r="AV19" s="146"/>
      <c r="AW19" s="146"/>
      <c r="AX19" s="146"/>
      <c r="AY19" s="146"/>
      <c r="AZ19" s="146"/>
      <c r="BA19" s="146"/>
      <c r="BB19" s="146"/>
      <c r="BC19" s="146"/>
      <c r="BD19" s="146"/>
      <c r="BE19" s="146"/>
      <c r="BF19" s="146"/>
      <c r="BG19" s="146"/>
      <c r="BH19" s="146"/>
      <c r="BI19" s="146"/>
      <c r="BJ19" s="146"/>
      <c r="BK19" s="146"/>
      <c r="BL19" s="146"/>
      <c r="BM19" s="146"/>
      <c r="BN19" s="20"/>
      <c r="BO19" s="146"/>
      <c r="BP19" s="146"/>
      <c r="BQ19" s="311"/>
      <c r="BR19" s="311"/>
      <c r="BS19" s="311"/>
      <c r="BT19" s="311"/>
      <c r="BU19" s="312"/>
      <c r="BV19" s="313"/>
      <c r="BW19" s="311"/>
      <c r="BX19" s="311"/>
      <c r="BY19" s="311"/>
      <c r="BZ19" s="311"/>
      <c r="CA19" s="314"/>
      <c r="CB19" s="314"/>
      <c r="CC19" s="314"/>
      <c r="CD19" s="314"/>
      <c r="CE19" s="315"/>
    </row>
    <row r="20" spans="1:84" ht="21.75" hidden="1" customHeight="1" x14ac:dyDescent="0.5">
      <c r="A20" s="1"/>
      <c r="B20" s="186" t="str">
        <f>IF(AND(D20=1,SUM($D$6:$D$24)&gt;1)=TRUE,"Error","")</f>
        <v/>
      </c>
      <c r="C20" s="161" t="str">
        <f>IF((SUM($D$6:$D$24))=0,"?","")</f>
        <v/>
      </c>
      <c r="D20" s="16">
        <v>0</v>
      </c>
      <c r="E20" s="1"/>
      <c r="F20" s="17"/>
      <c r="G20" s="17"/>
      <c r="H20" s="18"/>
      <c r="I20" s="18"/>
      <c r="J20" s="18"/>
      <c r="K20" s="18"/>
      <c r="L20" s="18"/>
      <c r="M20" s="18"/>
      <c r="N20" s="18"/>
      <c r="O20" s="18"/>
      <c r="P20" s="18"/>
      <c r="Q20" s="1"/>
      <c r="R20" s="1"/>
      <c r="S20" s="1"/>
      <c r="T20" s="1"/>
      <c r="U20" s="1"/>
      <c r="V20" s="1"/>
      <c r="W20" s="156" t="str">
        <f>IF(D20=1,"Y","")</f>
        <v/>
      </c>
      <c r="X20" s="19"/>
      <c r="AA20" s="154">
        <v>0</v>
      </c>
      <c r="AB20" s="154">
        <v>0</v>
      </c>
      <c r="AC20" s="154">
        <v>0</v>
      </c>
      <c r="AD20" s="154">
        <v>0</v>
      </c>
      <c r="AE20" s="154">
        <v>0</v>
      </c>
      <c r="AF20" s="154">
        <v>0</v>
      </c>
      <c r="AG20" s="154">
        <v>0</v>
      </c>
      <c r="AH20" s="154">
        <v>0</v>
      </c>
      <c r="AI20" s="154">
        <v>0</v>
      </c>
      <c r="AJ20" s="154">
        <v>0</v>
      </c>
      <c r="AK20" s="154">
        <v>0</v>
      </c>
      <c r="AL20" s="154">
        <v>0</v>
      </c>
      <c r="AM20" s="154">
        <v>0</v>
      </c>
      <c r="AN20" s="154">
        <v>0</v>
      </c>
      <c r="AO20" s="154">
        <v>0</v>
      </c>
      <c r="AP20" s="154">
        <v>0</v>
      </c>
      <c r="AQ20" s="154">
        <v>0</v>
      </c>
      <c r="AR20" s="154">
        <v>0</v>
      </c>
      <c r="AS20" s="154">
        <v>0</v>
      </c>
      <c r="AT20" s="154">
        <v>0</v>
      </c>
      <c r="AU20" s="154">
        <v>0</v>
      </c>
      <c r="AV20" s="154">
        <v>0</v>
      </c>
      <c r="AW20" s="154">
        <v>0</v>
      </c>
      <c r="AX20" s="154">
        <v>0</v>
      </c>
      <c r="AY20" s="154">
        <v>0</v>
      </c>
      <c r="AZ20" s="154">
        <v>0</v>
      </c>
      <c r="BA20" s="154">
        <v>0</v>
      </c>
      <c r="BB20" s="154">
        <v>0</v>
      </c>
      <c r="BC20" s="154">
        <v>0</v>
      </c>
      <c r="BD20" s="154">
        <v>0</v>
      </c>
      <c r="BE20" s="154">
        <v>0</v>
      </c>
      <c r="BF20" s="154">
        <v>0</v>
      </c>
      <c r="BG20" s="154">
        <v>0</v>
      </c>
      <c r="BH20" s="154">
        <v>0</v>
      </c>
      <c r="BI20" s="154">
        <v>0</v>
      </c>
      <c r="BJ20" s="154">
        <v>0</v>
      </c>
      <c r="BK20" s="154">
        <v>0</v>
      </c>
      <c r="BL20" s="154">
        <v>0</v>
      </c>
      <c r="BM20" s="154">
        <v>0</v>
      </c>
      <c r="BN20" s="154">
        <v>0</v>
      </c>
      <c r="BO20" s="154">
        <v>0</v>
      </c>
      <c r="BP20" s="154">
        <v>0</v>
      </c>
      <c r="BQ20" s="318">
        <v>0</v>
      </c>
      <c r="BR20" s="318">
        <v>0</v>
      </c>
      <c r="BS20" s="318">
        <v>0</v>
      </c>
      <c r="BT20" s="318">
        <v>0</v>
      </c>
      <c r="BU20" s="318">
        <v>0</v>
      </c>
      <c r="BV20" s="318">
        <v>0</v>
      </c>
      <c r="BW20" s="318">
        <v>0</v>
      </c>
      <c r="BX20" s="318">
        <v>0</v>
      </c>
      <c r="BY20" s="318">
        <v>0</v>
      </c>
      <c r="BZ20" s="318">
        <v>0</v>
      </c>
      <c r="CA20" s="318">
        <v>0</v>
      </c>
      <c r="CB20" s="318">
        <v>0</v>
      </c>
      <c r="CC20" s="318">
        <v>0</v>
      </c>
      <c r="CD20" s="318">
        <v>0</v>
      </c>
      <c r="CE20" s="318">
        <v>0</v>
      </c>
    </row>
    <row r="21" spans="1:84" ht="6" hidden="1" customHeight="1" x14ac:dyDescent="0.5">
      <c r="A21" s="1"/>
      <c r="B21" s="186"/>
      <c r="C21" s="161"/>
      <c r="D21" s="161"/>
      <c r="E21" s="1"/>
      <c r="F21" s="17"/>
      <c r="G21" s="17"/>
      <c r="H21" s="18"/>
      <c r="I21" s="18"/>
      <c r="J21" s="18"/>
      <c r="K21" s="18"/>
      <c r="L21" s="18"/>
      <c r="M21" s="18"/>
      <c r="N21" s="18"/>
      <c r="O21" s="18"/>
      <c r="P21" s="18"/>
      <c r="Q21" s="1"/>
      <c r="R21" s="1"/>
      <c r="S21" s="1"/>
      <c r="T21" s="1"/>
      <c r="U21" s="1"/>
      <c r="V21" s="1"/>
      <c r="W21" s="156"/>
      <c r="X21" s="19"/>
      <c r="AA21" s="180"/>
      <c r="AB21" s="181"/>
      <c r="AC21" s="181"/>
      <c r="AD21" s="181"/>
      <c r="AE21" s="180"/>
      <c r="AF21" s="181"/>
      <c r="AG21" s="181"/>
      <c r="AH21" s="181"/>
      <c r="AI21" s="181"/>
      <c r="AJ21" s="181"/>
      <c r="AK21" s="181"/>
      <c r="AL21" s="182"/>
      <c r="AM21" s="145"/>
      <c r="AN21" s="146"/>
      <c r="AO21" s="146"/>
      <c r="AP21" s="146"/>
      <c r="AQ21" s="146"/>
      <c r="AR21" s="146"/>
      <c r="AS21" s="146"/>
      <c r="AT21" s="147"/>
      <c r="AU21" s="146"/>
      <c r="AV21" s="146"/>
      <c r="AW21" s="146"/>
      <c r="AX21" s="146"/>
      <c r="AY21" s="146"/>
      <c r="AZ21" s="146"/>
      <c r="BA21" s="146"/>
      <c r="BB21" s="146"/>
      <c r="BC21" s="146"/>
      <c r="BD21" s="146"/>
      <c r="BE21" s="146"/>
      <c r="BF21" s="146"/>
      <c r="BG21" s="146"/>
      <c r="BH21" s="146"/>
      <c r="BI21" s="146"/>
      <c r="BJ21" s="146"/>
      <c r="BK21" s="146"/>
      <c r="BL21" s="146"/>
      <c r="BM21" s="146"/>
      <c r="BN21" s="20"/>
      <c r="BO21" s="181"/>
      <c r="BP21" s="181"/>
      <c r="BQ21" s="319"/>
      <c r="BR21" s="319"/>
      <c r="BS21" s="319"/>
      <c r="BT21" s="319"/>
      <c r="BU21" s="320"/>
      <c r="BV21" s="313"/>
      <c r="BW21" s="311"/>
      <c r="BX21" s="311"/>
      <c r="BY21" s="311"/>
      <c r="BZ21" s="311"/>
      <c r="CA21" s="314"/>
      <c r="CB21" s="314"/>
      <c r="CC21" s="314"/>
      <c r="CD21" s="314"/>
      <c r="CE21" s="315"/>
    </row>
    <row r="22" spans="1:84" ht="21.75" hidden="1" customHeight="1" x14ac:dyDescent="0.5">
      <c r="A22" s="1"/>
      <c r="B22" s="186" t="str">
        <f>IF(AND(D22=1,SUM($D$6:$D$24)&gt;1)=TRUE,"Error","")</f>
        <v/>
      </c>
      <c r="C22" s="161" t="str">
        <f>IF((SUM($D$6:$D$24))=0,"?","")</f>
        <v/>
      </c>
      <c r="D22" s="16">
        <v>0</v>
      </c>
      <c r="E22" s="1"/>
      <c r="F22" s="17"/>
      <c r="G22" s="17"/>
      <c r="H22" s="18"/>
      <c r="I22" s="18"/>
      <c r="J22" s="18"/>
      <c r="K22" s="18"/>
      <c r="L22" s="18"/>
      <c r="M22" s="18"/>
      <c r="N22" s="18"/>
      <c r="O22" s="18"/>
      <c r="P22" s="18"/>
      <c r="Q22" s="1"/>
      <c r="R22" s="1"/>
      <c r="S22" s="1"/>
      <c r="T22" s="1"/>
      <c r="U22" s="1"/>
      <c r="V22" s="1"/>
      <c r="W22" s="156"/>
      <c r="X22" s="19"/>
      <c r="AA22" s="154">
        <v>0</v>
      </c>
      <c r="AB22" s="154">
        <v>0</v>
      </c>
      <c r="AC22" s="154">
        <v>0</v>
      </c>
      <c r="AD22" s="154">
        <v>0</v>
      </c>
      <c r="AE22" s="154">
        <v>0</v>
      </c>
      <c r="AF22" s="154">
        <v>0</v>
      </c>
      <c r="AG22" s="154">
        <v>0</v>
      </c>
      <c r="AH22" s="154">
        <v>0</v>
      </c>
      <c r="AI22" s="154">
        <v>0</v>
      </c>
      <c r="AJ22" s="154">
        <v>0</v>
      </c>
      <c r="AK22" s="154">
        <v>0</v>
      </c>
      <c r="AL22" s="154">
        <v>0</v>
      </c>
      <c r="AM22" s="154">
        <v>0</v>
      </c>
      <c r="AN22" s="154">
        <v>0</v>
      </c>
      <c r="AO22" s="154">
        <v>0</v>
      </c>
      <c r="AP22" s="154">
        <v>0</v>
      </c>
      <c r="AQ22" s="154">
        <v>0</v>
      </c>
      <c r="AR22" s="154">
        <v>0</v>
      </c>
      <c r="AS22" s="154">
        <v>0</v>
      </c>
      <c r="AT22" s="154">
        <v>0</v>
      </c>
      <c r="AU22" s="154">
        <v>0</v>
      </c>
      <c r="AV22" s="154">
        <v>0</v>
      </c>
      <c r="AW22" s="154">
        <v>0</v>
      </c>
      <c r="AX22" s="154">
        <v>0</v>
      </c>
      <c r="AY22" s="154">
        <v>0</v>
      </c>
      <c r="AZ22" s="154">
        <v>0</v>
      </c>
      <c r="BA22" s="154">
        <v>0</v>
      </c>
      <c r="BB22" s="154">
        <v>0</v>
      </c>
      <c r="BC22" s="154">
        <v>0</v>
      </c>
      <c r="BD22" s="154">
        <v>0</v>
      </c>
      <c r="BE22" s="154">
        <v>0</v>
      </c>
      <c r="BF22" s="154">
        <v>0</v>
      </c>
      <c r="BG22" s="154">
        <v>0</v>
      </c>
      <c r="BH22" s="154">
        <v>0</v>
      </c>
      <c r="BI22" s="154">
        <v>0</v>
      </c>
      <c r="BJ22" s="154">
        <v>0</v>
      </c>
      <c r="BK22" s="154">
        <v>0</v>
      </c>
      <c r="BL22" s="154">
        <v>0</v>
      </c>
      <c r="BM22" s="154">
        <v>0</v>
      </c>
      <c r="BN22" s="154">
        <v>0</v>
      </c>
      <c r="BO22" s="154">
        <v>0</v>
      </c>
      <c r="BP22" s="154">
        <v>0</v>
      </c>
      <c r="BQ22" s="318">
        <v>0</v>
      </c>
      <c r="BR22" s="318">
        <v>0</v>
      </c>
      <c r="BS22" s="318">
        <v>0</v>
      </c>
      <c r="BT22" s="318">
        <v>0</v>
      </c>
      <c r="BU22" s="318">
        <v>0</v>
      </c>
      <c r="BV22" s="318">
        <v>0</v>
      </c>
      <c r="BW22" s="318">
        <v>0</v>
      </c>
      <c r="BX22" s="318">
        <v>0</v>
      </c>
      <c r="BY22" s="318">
        <v>0</v>
      </c>
      <c r="BZ22" s="318">
        <v>0</v>
      </c>
      <c r="CA22" s="318">
        <v>0</v>
      </c>
      <c r="CB22" s="318">
        <v>0</v>
      </c>
      <c r="CC22" s="318">
        <v>0</v>
      </c>
      <c r="CD22" s="318">
        <v>0</v>
      </c>
      <c r="CE22" s="318">
        <v>0</v>
      </c>
    </row>
    <row r="23" spans="1:84" ht="6" hidden="1" customHeight="1" x14ac:dyDescent="0.5">
      <c r="A23" s="1"/>
      <c r="B23" s="186"/>
      <c r="C23" s="161"/>
      <c r="D23" s="161"/>
      <c r="E23" s="1"/>
      <c r="F23" s="17"/>
      <c r="G23" s="17"/>
      <c r="H23" s="18"/>
      <c r="I23" s="18"/>
      <c r="J23" s="18"/>
      <c r="K23" s="18"/>
      <c r="L23" s="18"/>
      <c r="M23" s="18"/>
      <c r="N23" s="18"/>
      <c r="O23" s="18"/>
      <c r="P23" s="18"/>
      <c r="Q23" s="1"/>
      <c r="R23" s="1"/>
      <c r="S23" s="1"/>
      <c r="T23" s="1"/>
      <c r="U23" s="1"/>
      <c r="V23" s="1"/>
      <c r="W23" s="156"/>
      <c r="X23" s="19"/>
      <c r="AA23" s="24"/>
      <c r="AB23" s="25"/>
      <c r="AC23" s="25"/>
      <c r="AD23" s="25"/>
      <c r="AE23" s="24"/>
      <c r="AF23" s="25"/>
      <c r="AG23" s="25"/>
      <c r="AH23" s="25"/>
      <c r="AI23" s="25"/>
      <c r="AJ23" s="25"/>
      <c r="AK23" s="25"/>
      <c r="AL23" s="26"/>
      <c r="AM23" s="24"/>
      <c r="AN23" s="25"/>
      <c r="AO23" s="25"/>
      <c r="AP23" s="25"/>
      <c r="AQ23" s="25"/>
      <c r="AR23" s="25"/>
      <c r="AS23" s="25"/>
      <c r="AT23" s="26"/>
      <c r="AU23" s="25"/>
      <c r="AV23" s="25"/>
      <c r="AW23" s="25"/>
      <c r="AX23" s="25"/>
      <c r="AY23" s="25"/>
      <c r="AZ23" s="25"/>
      <c r="BA23" s="25"/>
      <c r="BB23" s="25"/>
      <c r="BC23" s="25"/>
      <c r="BD23" s="25"/>
      <c r="BE23" s="25"/>
      <c r="BF23" s="25"/>
      <c r="BG23" s="25"/>
      <c r="BH23" s="25"/>
      <c r="BI23" s="25"/>
      <c r="BJ23" s="25"/>
      <c r="BK23" s="25"/>
      <c r="BL23" s="25"/>
      <c r="BM23" s="25"/>
      <c r="BN23" s="20"/>
      <c r="BO23" s="25"/>
      <c r="BP23" s="25"/>
      <c r="BQ23" s="314"/>
      <c r="BR23" s="314"/>
      <c r="BS23" s="314"/>
      <c r="BT23" s="314"/>
      <c r="BU23" s="315"/>
      <c r="BV23" s="317"/>
      <c r="BW23" s="314"/>
      <c r="BX23" s="314"/>
      <c r="BY23" s="314"/>
      <c r="BZ23" s="314"/>
      <c r="CA23" s="314"/>
      <c r="CB23" s="314"/>
      <c r="CC23" s="314"/>
      <c r="CD23" s="314"/>
      <c r="CE23" s="315"/>
    </row>
    <row r="24" spans="1:84" ht="21.5" hidden="1" thickBot="1" x14ac:dyDescent="0.55000000000000004">
      <c r="A24" s="1"/>
      <c r="B24" s="186" t="str">
        <f>IF(AND(D24=1,SUM($D$6:$D$24)&gt;1)=TRUE,"Error","")</f>
        <v/>
      </c>
      <c r="C24" s="161" t="str">
        <f>IF((SUM($D$6:$D$24))=0,"?","")</f>
        <v/>
      </c>
      <c r="D24" s="16">
        <v>0</v>
      </c>
      <c r="E24" s="1"/>
      <c r="F24" s="17"/>
      <c r="G24" s="17"/>
      <c r="H24" s="18"/>
      <c r="I24" s="18"/>
      <c r="J24" s="18"/>
      <c r="K24" s="18"/>
      <c r="L24" s="18"/>
      <c r="M24" s="18"/>
      <c r="N24" s="18"/>
      <c r="O24" s="18"/>
      <c r="P24" s="18"/>
      <c r="Q24" s="1"/>
      <c r="R24" s="1"/>
      <c r="S24" s="1"/>
      <c r="T24" s="1"/>
      <c r="U24" s="1"/>
      <c r="V24" s="1"/>
      <c r="W24" s="156" t="str">
        <f>IF(D24=1,"Y","")</f>
        <v/>
      </c>
      <c r="X24" s="19"/>
      <c r="AA24" s="27">
        <v>0</v>
      </c>
      <c r="AB24" s="27">
        <v>0</v>
      </c>
      <c r="AC24" s="27">
        <v>0</v>
      </c>
      <c r="AD24" s="27">
        <v>0</v>
      </c>
      <c r="AE24" s="27">
        <v>0</v>
      </c>
      <c r="AF24" s="27">
        <v>0</v>
      </c>
      <c r="AG24" s="27">
        <v>0</v>
      </c>
      <c r="AH24" s="27">
        <v>0</v>
      </c>
      <c r="AI24" s="27">
        <v>0</v>
      </c>
      <c r="AJ24" s="27">
        <v>0</v>
      </c>
      <c r="AK24" s="27">
        <v>0</v>
      </c>
      <c r="AL24" s="27">
        <v>0</v>
      </c>
      <c r="AM24" s="27">
        <v>0</v>
      </c>
      <c r="AN24" s="27">
        <v>0</v>
      </c>
      <c r="AO24" s="27">
        <v>0</v>
      </c>
      <c r="AP24" s="27">
        <v>0</v>
      </c>
      <c r="AQ24" s="27">
        <v>0</v>
      </c>
      <c r="AR24" s="27">
        <v>0</v>
      </c>
      <c r="AS24" s="27">
        <v>0</v>
      </c>
      <c r="AT24" s="27">
        <v>0</v>
      </c>
      <c r="AU24" s="27">
        <v>0</v>
      </c>
      <c r="AV24" s="27">
        <v>0</v>
      </c>
      <c r="AW24" s="27">
        <v>0</v>
      </c>
      <c r="AX24" s="27">
        <v>0</v>
      </c>
      <c r="AY24" s="27">
        <v>0</v>
      </c>
      <c r="AZ24" s="27">
        <v>0</v>
      </c>
      <c r="BA24" s="27">
        <v>0</v>
      </c>
      <c r="BB24" s="27">
        <v>0</v>
      </c>
      <c r="BC24" s="27">
        <v>0</v>
      </c>
      <c r="BD24" s="27">
        <v>0</v>
      </c>
      <c r="BE24" s="27">
        <v>0</v>
      </c>
      <c r="BF24" s="27">
        <v>0</v>
      </c>
      <c r="BG24" s="27">
        <v>0</v>
      </c>
      <c r="BH24" s="27">
        <v>0</v>
      </c>
      <c r="BI24" s="27">
        <v>0</v>
      </c>
      <c r="BJ24" s="27">
        <v>0</v>
      </c>
      <c r="BK24" s="27">
        <v>0</v>
      </c>
      <c r="BL24" s="27">
        <v>0</v>
      </c>
      <c r="BM24" s="27">
        <v>0</v>
      </c>
      <c r="BN24" s="27">
        <v>0</v>
      </c>
      <c r="BO24" s="27">
        <v>0</v>
      </c>
      <c r="BP24" s="27">
        <v>0</v>
      </c>
      <c r="BQ24" s="321">
        <v>0</v>
      </c>
      <c r="BR24" s="321">
        <v>0</v>
      </c>
      <c r="BS24" s="321">
        <v>0</v>
      </c>
      <c r="BT24" s="321">
        <v>0</v>
      </c>
      <c r="BU24" s="321">
        <v>0</v>
      </c>
      <c r="BV24" s="321">
        <v>0</v>
      </c>
      <c r="BW24" s="321">
        <v>0</v>
      </c>
      <c r="BX24" s="322">
        <v>0</v>
      </c>
      <c r="BY24" s="322">
        <v>0</v>
      </c>
      <c r="BZ24" s="322">
        <v>0</v>
      </c>
      <c r="CA24" s="322">
        <v>0</v>
      </c>
      <c r="CB24" s="322">
        <v>0</v>
      </c>
      <c r="CC24" s="322">
        <v>0</v>
      </c>
      <c r="CD24" s="322">
        <v>0</v>
      </c>
      <c r="CE24" s="322">
        <v>0</v>
      </c>
    </row>
    <row r="25" spans="1:84" ht="6" hidden="1" customHeight="1" x14ac:dyDescent="0.45">
      <c r="A25" s="1"/>
      <c r="B25" s="187"/>
      <c r="C25" s="1"/>
      <c r="D25" s="1"/>
      <c r="E25" s="1"/>
      <c r="F25" s="1"/>
      <c r="G25" s="1"/>
      <c r="H25" s="1"/>
      <c r="I25" s="1"/>
      <c r="J25" s="1"/>
      <c r="K25" s="1"/>
      <c r="L25" s="1"/>
      <c r="M25" s="1"/>
      <c r="N25" s="1"/>
      <c r="O25" s="1"/>
      <c r="P25" s="1"/>
      <c r="Q25" s="1"/>
      <c r="R25" s="1"/>
      <c r="S25" s="1"/>
      <c r="T25" s="1"/>
      <c r="U25" s="1"/>
      <c r="V25" s="1"/>
    </row>
    <row r="26" spans="1:84" ht="15" customHeight="1" x14ac:dyDescent="0.45">
      <c r="A26" s="199"/>
      <c r="B26" s="199"/>
      <c r="C26" s="199"/>
      <c r="D26" s="200"/>
      <c r="E26" s="201"/>
      <c r="F26" s="201"/>
      <c r="G26" s="201"/>
      <c r="H26" s="201"/>
      <c r="I26" s="201"/>
      <c r="J26" s="201"/>
      <c r="K26" s="201"/>
      <c r="L26" s="201"/>
      <c r="M26" s="199"/>
      <c r="N26" s="199"/>
      <c r="O26" s="199"/>
      <c r="P26" s="199"/>
      <c r="Q26" s="199"/>
      <c r="R26" s="199"/>
      <c r="S26" s="199"/>
      <c r="T26" s="199"/>
      <c r="U26" s="199"/>
      <c r="V26" s="199"/>
    </row>
    <row r="27" spans="1:84" ht="40.5" customHeight="1" thickBot="1" x14ac:dyDescent="0.4">
      <c r="A27" s="202"/>
      <c r="B27" s="202"/>
      <c r="C27" s="202"/>
      <c r="D27" s="202"/>
      <c r="E27" s="202"/>
      <c r="F27" s="202"/>
      <c r="G27" s="202"/>
      <c r="H27" s="202"/>
      <c r="I27" s="202"/>
      <c r="J27" s="202"/>
      <c r="K27" s="202"/>
      <c r="L27" s="202"/>
      <c r="M27" s="202"/>
      <c r="N27" s="202"/>
      <c r="O27" s="202"/>
      <c r="P27" s="202"/>
      <c r="Q27" s="202"/>
      <c r="R27" s="202"/>
      <c r="S27" s="202"/>
      <c r="T27" s="202"/>
      <c r="U27" s="202"/>
      <c r="V27" s="202"/>
    </row>
    <row r="28" spans="1:84" ht="18.5" x14ac:dyDescent="0.45">
      <c r="A28" s="202"/>
      <c r="B28" s="259" t="s">
        <v>240</v>
      </c>
      <c r="C28" s="204"/>
      <c r="D28" s="204"/>
      <c r="E28" s="204"/>
      <c r="F28" s="204"/>
      <c r="G28" s="204"/>
      <c r="H28" s="204"/>
      <c r="I28" s="204"/>
      <c r="J28" s="204"/>
      <c r="K28" s="202"/>
      <c r="L28" s="205" t="s">
        <v>233</v>
      </c>
      <c r="M28" s="206" t="s">
        <v>234</v>
      </c>
      <c r="N28" s="207" t="s">
        <v>235</v>
      </c>
      <c r="O28" s="207" t="s">
        <v>236</v>
      </c>
      <c r="P28" s="207" t="s">
        <v>237</v>
      </c>
      <c r="Q28" s="208" t="s">
        <v>238</v>
      </c>
      <c r="R28" s="202"/>
      <c r="S28" s="202"/>
      <c r="T28" s="202"/>
      <c r="U28" s="202"/>
      <c r="V28" s="202"/>
      <c r="Z28" s="197" t="s">
        <v>241</v>
      </c>
      <c r="AA28" s="191"/>
      <c r="AB28" s="192"/>
      <c r="AC28" s="192"/>
      <c r="AD28" s="192" t="s">
        <v>204</v>
      </c>
      <c r="AE28" s="192"/>
      <c r="AF28" s="508">
        <v>0.25</v>
      </c>
      <c r="AG28" s="508"/>
      <c r="AH28" s="192"/>
      <c r="AI28" s="192"/>
      <c r="AJ28" s="193"/>
      <c r="AK28" s="193"/>
      <c r="AL28" s="194"/>
      <c r="AM28" s="195"/>
      <c r="AN28" s="193"/>
      <c r="AO28" s="193"/>
      <c r="AP28" s="192" t="s">
        <v>205</v>
      </c>
      <c r="AQ28" s="193"/>
      <c r="AR28" s="192"/>
      <c r="AS28" s="192"/>
      <c r="AT28" s="304">
        <v>0.25</v>
      </c>
      <c r="AU28" s="195"/>
      <c r="AV28" s="192"/>
      <c r="AW28" s="192"/>
      <c r="AX28" s="192"/>
      <c r="AY28" s="192"/>
      <c r="AZ28" s="192"/>
      <c r="BA28" s="192" t="s">
        <v>206</v>
      </c>
      <c r="BB28" s="192"/>
      <c r="BC28" s="192"/>
      <c r="BD28" s="508">
        <v>0.2</v>
      </c>
      <c r="BE28" s="508"/>
      <c r="BF28" s="192"/>
      <c r="BG28" s="192"/>
      <c r="BH28" s="192"/>
      <c r="BI28" s="192"/>
      <c r="BJ28" s="192"/>
      <c r="BK28" s="192"/>
      <c r="BL28" s="192"/>
      <c r="BM28" s="194"/>
      <c r="BN28" s="195"/>
      <c r="BO28" s="192"/>
      <c r="BP28" s="192" t="s">
        <v>207</v>
      </c>
      <c r="BQ28" s="192"/>
      <c r="BR28" s="192"/>
      <c r="BS28" s="508">
        <v>0.2</v>
      </c>
      <c r="BT28" s="510"/>
      <c r="BU28" s="194"/>
      <c r="BV28" s="195"/>
      <c r="BW28" s="192"/>
      <c r="BX28" s="192" t="s">
        <v>208</v>
      </c>
      <c r="BY28" s="192"/>
      <c r="BZ28" s="192"/>
      <c r="CA28" s="508">
        <f>1-AF28-AT28-BD28-BS28</f>
        <v>9.9999999999999978E-2</v>
      </c>
      <c r="CB28" s="510"/>
      <c r="CC28" s="192"/>
      <c r="CD28" s="192"/>
      <c r="CE28" s="194"/>
      <c r="CF28" s="157"/>
    </row>
    <row r="29" spans="1:84" ht="20.25" customHeight="1" x14ac:dyDescent="0.45">
      <c r="A29" s="202"/>
      <c r="B29" s="203"/>
      <c r="C29" s="204"/>
      <c r="D29" s="204"/>
      <c r="E29" s="204"/>
      <c r="F29" s="204"/>
      <c r="G29" s="204"/>
      <c r="H29" s="204"/>
      <c r="I29" s="204"/>
      <c r="J29" s="204"/>
      <c r="K29" s="204"/>
      <c r="L29" s="252" t="s">
        <v>256</v>
      </c>
      <c r="M29" s="253">
        <f>AF3</f>
        <v>0.25</v>
      </c>
      <c r="N29" s="254">
        <f>AT3</f>
        <v>0.25</v>
      </c>
      <c r="O29" s="254">
        <f>BD3</f>
        <v>0.2</v>
      </c>
      <c r="P29" s="254">
        <f>BS3</f>
        <v>0.2</v>
      </c>
      <c r="Q29" s="255">
        <f>CA3</f>
        <v>9.9999999999999978E-2</v>
      </c>
      <c r="R29" s="202"/>
      <c r="S29" s="202"/>
      <c r="T29" s="202"/>
      <c r="U29" s="202"/>
      <c r="V29" s="202"/>
      <c r="Z29" s="250"/>
      <c r="AA29" s="24"/>
      <c r="AB29" s="157"/>
      <c r="AC29" s="157"/>
      <c r="AD29" s="157"/>
      <c r="AE29" s="157"/>
      <c r="AF29" s="246"/>
      <c r="AG29" s="246"/>
      <c r="AH29" s="157"/>
      <c r="AI29" s="157"/>
      <c r="AJ29" s="25"/>
      <c r="AK29" s="25"/>
      <c r="AL29" s="159"/>
      <c r="AM29" s="157"/>
      <c r="AN29" s="25"/>
      <c r="AO29" s="25"/>
      <c r="AP29" s="25"/>
      <c r="AQ29" s="157"/>
      <c r="AR29" s="157"/>
      <c r="AS29" s="157"/>
      <c r="AT29" s="307"/>
      <c r="AU29" s="157"/>
      <c r="AV29" s="157"/>
      <c r="AW29" s="157"/>
      <c r="AX29" s="157"/>
      <c r="AY29" s="157"/>
      <c r="AZ29" s="157"/>
      <c r="BA29" s="157"/>
      <c r="BB29" s="157"/>
      <c r="BC29" s="157"/>
      <c r="BD29" s="246"/>
      <c r="BE29" s="251"/>
      <c r="BF29" s="157"/>
      <c r="BG29" s="157"/>
      <c r="BH29" s="157"/>
      <c r="BI29" s="157"/>
      <c r="BJ29" s="157"/>
      <c r="BK29" s="157"/>
      <c r="BL29" s="157"/>
      <c r="BM29" s="159"/>
      <c r="BN29" s="157"/>
      <c r="BO29" s="157"/>
      <c r="BP29" s="157"/>
      <c r="BQ29" s="157"/>
      <c r="BR29" s="157"/>
      <c r="BS29" s="246"/>
      <c r="BT29" s="251"/>
      <c r="BU29" s="159"/>
      <c r="BV29" s="160"/>
      <c r="BW29" s="157"/>
      <c r="BX29" s="157"/>
      <c r="BY29" s="157"/>
      <c r="BZ29" s="157"/>
      <c r="CA29" s="261"/>
      <c r="CB29" s="251"/>
      <c r="CC29" s="157"/>
      <c r="CD29" s="157"/>
      <c r="CE29" s="159"/>
      <c r="CF29" s="157"/>
    </row>
    <row r="30" spans="1:84" ht="18.75" customHeight="1" thickBot="1" x14ac:dyDescent="0.4">
      <c r="A30" s="202"/>
      <c r="B30" s="204"/>
      <c r="C30" s="204"/>
      <c r="D30" s="209"/>
      <c r="E30" s="209"/>
      <c r="F30" s="209"/>
      <c r="G30" s="209"/>
      <c r="H30" s="209"/>
      <c r="I30" s="209"/>
      <c r="J30" s="210" t="s">
        <v>245</v>
      </c>
      <c r="K30" s="213">
        <v>0</v>
      </c>
      <c r="L30" s="202" t="s">
        <v>239</v>
      </c>
      <c r="M30" s="256">
        <v>0.4</v>
      </c>
      <c r="N30" s="257">
        <v>0.4</v>
      </c>
      <c r="O30" s="257">
        <v>0</v>
      </c>
      <c r="P30" s="257">
        <v>0</v>
      </c>
      <c r="Q30" s="258">
        <v>0.2</v>
      </c>
      <c r="R30" s="211" t="str">
        <f>IF(K30=1,IF(SUM(M30:Q30)=1,100%,"Incorrect weights"),"")</f>
        <v/>
      </c>
      <c r="S30" s="202"/>
      <c r="T30" s="202"/>
      <c r="U30" s="202"/>
      <c r="V30" s="202"/>
      <c r="Z30" s="198" t="s">
        <v>242</v>
      </c>
      <c r="AA30" s="148"/>
      <c r="AB30" s="149"/>
      <c r="AC30" s="149"/>
      <c r="AD30" s="149"/>
      <c r="AE30" s="149"/>
      <c r="AF30" s="509">
        <f>IF(AND($K$30=1,$R$30=1)=TRUE,M30,AF28)</f>
        <v>0.25</v>
      </c>
      <c r="AG30" s="509"/>
      <c r="AH30" s="149"/>
      <c r="AI30" s="149"/>
      <c r="AJ30" s="149"/>
      <c r="AK30" s="149"/>
      <c r="AL30" s="196"/>
      <c r="AM30" s="149"/>
      <c r="AN30" s="149"/>
      <c r="AO30" s="149"/>
      <c r="AP30" s="149"/>
      <c r="AQ30" s="149"/>
      <c r="AR30" s="149"/>
      <c r="AS30" s="149"/>
      <c r="AT30" s="308">
        <f>IF(AND($K$30=1,$R$30=1)=TRUE,N30,AT28)</f>
        <v>0.25</v>
      </c>
      <c r="AU30" s="149"/>
      <c r="AV30" s="149"/>
      <c r="AW30" s="149"/>
      <c r="AX30" s="149"/>
      <c r="AY30" s="149"/>
      <c r="AZ30" s="149"/>
      <c r="BA30" s="149"/>
      <c r="BB30" s="149"/>
      <c r="BC30" s="149"/>
      <c r="BD30" s="509">
        <f>IF(AND($K$30=1,$R$30=1)=TRUE,O30,BD28)</f>
        <v>0.2</v>
      </c>
      <c r="BE30" s="509"/>
      <c r="BF30" s="149"/>
      <c r="BG30" s="149"/>
      <c r="BH30" s="149"/>
      <c r="BI30" s="149"/>
      <c r="BJ30" s="149"/>
      <c r="BK30" s="149"/>
      <c r="BL30" s="149"/>
      <c r="BM30" s="196"/>
      <c r="BN30" s="149"/>
      <c r="BO30" s="149"/>
      <c r="BP30" s="149"/>
      <c r="BQ30" s="149"/>
      <c r="BR30" s="149"/>
      <c r="BS30" s="509">
        <f>IF(AND($K$30=1,$R$30=1)=TRUE,P30,BS28)</f>
        <v>0.2</v>
      </c>
      <c r="BT30" s="509"/>
      <c r="BU30" s="196"/>
      <c r="BV30" s="148"/>
      <c r="BW30" s="149"/>
      <c r="BX30" s="149"/>
      <c r="BY30" s="149"/>
      <c r="BZ30" s="149"/>
      <c r="CA30" s="509">
        <f>IF(AND($K$30=1,$R$30=1)=TRUE,Q30,CA28)</f>
        <v>9.9999999999999978E-2</v>
      </c>
      <c r="CB30" s="509"/>
      <c r="CC30" s="158"/>
      <c r="CD30" s="158"/>
      <c r="CE30" s="196"/>
    </row>
    <row r="31" spans="1:84" ht="10.5" customHeight="1" x14ac:dyDescent="0.35">
      <c r="A31" s="212"/>
      <c r="B31" s="212"/>
      <c r="C31" s="212"/>
      <c r="D31" s="212"/>
      <c r="E31" s="212"/>
      <c r="F31" s="212"/>
      <c r="G31" s="212"/>
      <c r="H31" s="212"/>
      <c r="I31" s="212"/>
      <c r="J31" s="212"/>
      <c r="K31" s="212"/>
      <c r="L31" s="212"/>
      <c r="M31" s="212"/>
      <c r="N31" s="212"/>
      <c r="O31" s="212"/>
      <c r="P31" s="212"/>
      <c r="Q31" s="212"/>
      <c r="R31" s="212"/>
      <c r="S31" s="212"/>
      <c r="T31" s="212"/>
      <c r="U31" s="212"/>
      <c r="V31" s="212"/>
    </row>
    <row r="32" spans="1:84" ht="8.25" customHeight="1" x14ac:dyDescent="0.35">
      <c r="A32" s="214"/>
      <c r="B32" s="214"/>
      <c r="C32" s="214"/>
      <c r="D32" s="214"/>
      <c r="E32" s="214"/>
      <c r="F32" s="214"/>
      <c r="G32" s="214"/>
      <c r="H32" s="214"/>
      <c r="I32" s="214"/>
      <c r="J32" s="214"/>
      <c r="K32" s="214"/>
      <c r="L32" s="214"/>
      <c r="M32" s="214"/>
      <c r="N32" s="214"/>
      <c r="O32" s="214"/>
      <c r="P32" s="214"/>
      <c r="Q32" s="214"/>
      <c r="R32" s="214"/>
      <c r="S32" s="214"/>
      <c r="T32" s="214"/>
      <c r="U32" s="214"/>
      <c r="V32" s="214"/>
    </row>
    <row r="33" spans="1:22" ht="18" x14ac:dyDescent="0.4">
      <c r="A33" s="214"/>
      <c r="B33" s="260" t="s">
        <v>243</v>
      </c>
      <c r="C33" s="215"/>
      <c r="D33" s="215"/>
      <c r="E33" s="215"/>
      <c r="F33" s="215"/>
      <c r="G33" s="215"/>
      <c r="H33" s="215"/>
      <c r="I33" s="215"/>
      <c r="J33" s="215"/>
      <c r="K33" s="214"/>
      <c r="L33" s="214"/>
      <c r="M33" s="214"/>
      <c r="N33" s="214"/>
      <c r="O33" s="214"/>
      <c r="P33" s="214"/>
      <c r="Q33" s="214"/>
      <c r="R33" s="214"/>
      <c r="S33" s="214"/>
      <c r="T33" s="214"/>
      <c r="U33" s="214"/>
      <c r="V33" s="214"/>
    </row>
    <row r="34" spans="1:22" ht="15.5" x14ac:dyDescent="0.35">
      <c r="A34" s="214"/>
      <c r="B34" s="215"/>
      <c r="C34" s="215"/>
      <c r="D34" s="216"/>
      <c r="E34" s="216"/>
      <c r="F34" s="216"/>
      <c r="G34" s="216"/>
      <c r="H34" s="216"/>
      <c r="I34" s="216"/>
      <c r="J34" s="217" t="s">
        <v>249</v>
      </c>
      <c r="K34" s="213">
        <v>0</v>
      </c>
      <c r="L34" s="214"/>
      <c r="M34" s="214"/>
      <c r="N34" s="214"/>
      <c r="O34" s="214"/>
      <c r="P34" s="214"/>
      <c r="Q34" s="214"/>
      <c r="R34" s="214"/>
      <c r="S34" s="214"/>
      <c r="T34" s="214"/>
      <c r="U34" s="214"/>
      <c r="V34" s="214"/>
    </row>
    <row r="35" spans="1:22" ht="15.5" x14ac:dyDescent="0.35">
      <c r="A35" s="214"/>
      <c r="B35" s="214"/>
      <c r="C35" s="214"/>
      <c r="D35" s="214"/>
      <c r="E35" s="214"/>
      <c r="F35" s="214"/>
      <c r="G35" s="214"/>
      <c r="H35" s="214"/>
      <c r="I35" s="214"/>
      <c r="J35" s="214"/>
      <c r="K35" s="214"/>
      <c r="L35" s="237" t="s">
        <v>247</v>
      </c>
      <c r="M35" s="214"/>
      <c r="N35" s="214"/>
      <c r="O35" s="214"/>
      <c r="P35" s="214"/>
      <c r="Q35" s="214"/>
      <c r="R35" s="214"/>
      <c r="S35" s="214"/>
      <c r="T35" s="214"/>
      <c r="U35" s="214"/>
      <c r="V35" s="214"/>
    </row>
    <row r="36" spans="1:22" ht="20.25" customHeight="1" thickBot="1" x14ac:dyDescent="0.4">
      <c r="A36" s="513" t="s">
        <v>221</v>
      </c>
      <c r="B36" s="513"/>
      <c r="C36" s="513"/>
      <c r="D36" s="513"/>
      <c r="E36" s="513"/>
      <c r="F36" s="513"/>
      <c r="G36" s="514" t="s">
        <v>244</v>
      </c>
      <c r="H36" s="514"/>
      <c r="I36" s="514"/>
      <c r="J36" s="514"/>
      <c r="K36" s="214"/>
      <c r="L36" s="238" t="s">
        <v>250</v>
      </c>
      <c r="M36" s="214"/>
      <c r="N36" s="214"/>
      <c r="O36" s="214"/>
      <c r="P36" s="214"/>
      <c r="Q36" s="214"/>
      <c r="R36" s="214"/>
      <c r="S36" s="214"/>
      <c r="T36" s="214"/>
      <c r="U36" s="214"/>
      <c r="V36" s="214"/>
    </row>
    <row r="37" spans="1:22" ht="15" customHeight="1" x14ac:dyDescent="0.35">
      <c r="A37" s="471" t="s">
        <v>409</v>
      </c>
      <c r="B37" s="472"/>
      <c r="C37" s="472"/>
      <c r="D37" s="472"/>
      <c r="E37" s="472"/>
      <c r="F37" s="472"/>
      <c r="G37" s="472"/>
      <c r="H37" s="472"/>
      <c r="I37" s="472"/>
      <c r="J37" s="473"/>
      <c r="K37" s="214"/>
      <c r="L37" s="238" t="s">
        <v>246</v>
      </c>
      <c r="M37" s="214"/>
      <c r="N37" s="214"/>
      <c r="O37" s="214"/>
      <c r="P37" s="214"/>
      <c r="Q37" s="214"/>
      <c r="R37" s="214"/>
      <c r="S37" s="214"/>
      <c r="T37" s="214"/>
      <c r="U37" s="214"/>
      <c r="V37" s="214"/>
    </row>
    <row r="38" spans="1:22" ht="16" thickBot="1" x14ac:dyDescent="0.4">
      <c r="A38" s="474"/>
      <c r="B38" s="475"/>
      <c r="C38" s="475"/>
      <c r="D38" s="475"/>
      <c r="E38" s="475"/>
      <c r="F38" s="475"/>
      <c r="G38" s="475"/>
      <c r="H38" s="475"/>
      <c r="I38" s="475"/>
      <c r="J38" s="476"/>
      <c r="K38" s="214"/>
      <c r="L38" s="238"/>
      <c r="M38" s="214"/>
      <c r="N38" s="214"/>
      <c r="O38" s="214"/>
      <c r="P38" s="214"/>
      <c r="Q38" s="214"/>
      <c r="R38" s="214"/>
      <c r="S38" s="214"/>
      <c r="T38" s="214"/>
      <c r="U38" s="214"/>
      <c r="V38" s="214"/>
    </row>
    <row r="39" spans="1:22" ht="15.5" x14ac:dyDescent="0.35">
      <c r="A39" s="511"/>
      <c r="B39" s="512"/>
      <c r="C39" s="512"/>
      <c r="D39" s="512"/>
      <c r="E39" s="512"/>
      <c r="F39" s="218"/>
      <c r="G39" s="218"/>
      <c r="H39" s="218"/>
      <c r="I39" s="218"/>
      <c r="J39" s="306" t="s">
        <v>222</v>
      </c>
      <c r="K39" s="214"/>
      <c r="L39" s="239" t="s">
        <v>248</v>
      </c>
      <c r="M39" s="236"/>
      <c r="N39" s="236"/>
      <c r="O39" s="236"/>
      <c r="P39" s="236"/>
      <c r="Q39" s="236"/>
      <c r="R39" s="236"/>
      <c r="S39" s="236"/>
      <c r="T39" s="214"/>
      <c r="U39" s="214"/>
      <c r="V39" s="214"/>
    </row>
    <row r="40" spans="1:22" ht="15.75" customHeight="1" x14ac:dyDescent="0.35">
      <c r="A40" s="505" t="s">
        <v>94</v>
      </c>
      <c r="B40" s="504"/>
      <c r="C40" s="504"/>
      <c r="D40" s="504"/>
      <c r="E40" s="504"/>
      <c r="F40" s="504"/>
      <c r="G40" s="504"/>
      <c r="H40" s="504"/>
      <c r="I40" s="504"/>
      <c r="J40" s="228">
        <f>AA1</f>
        <v>1</v>
      </c>
      <c r="K40" s="226">
        <v>0</v>
      </c>
      <c r="L40" s="214"/>
      <c r="M40" s="214"/>
      <c r="N40" s="214"/>
      <c r="O40" s="214"/>
      <c r="P40" s="214"/>
      <c r="Q40" s="214"/>
      <c r="R40" s="214"/>
      <c r="S40" s="214"/>
      <c r="T40" s="214"/>
      <c r="U40" s="214"/>
      <c r="V40" s="214"/>
    </row>
    <row r="41" spans="1:22" ht="15.75" customHeight="1" x14ac:dyDescent="0.35">
      <c r="A41" s="505" t="s">
        <v>95</v>
      </c>
      <c r="B41" s="504"/>
      <c r="C41" s="504"/>
      <c r="D41" s="504"/>
      <c r="E41" s="504"/>
      <c r="F41" s="504"/>
      <c r="G41" s="504"/>
      <c r="H41" s="504"/>
      <c r="I41" s="504"/>
      <c r="J41" s="228">
        <f>AB1</f>
        <v>1</v>
      </c>
      <c r="K41" s="226">
        <v>0</v>
      </c>
      <c r="L41" s="214"/>
      <c r="M41" s="214"/>
      <c r="N41" s="214"/>
      <c r="O41" s="214"/>
      <c r="P41" s="214"/>
      <c r="Q41" s="214"/>
      <c r="R41" s="214"/>
      <c r="S41" s="214"/>
      <c r="T41" s="214"/>
      <c r="U41" s="214"/>
      <c r="V41" s="214"/>
    </row>
    <row r="42" spans="1:22" ht="15.75" customHeight="1" x14ac:dyDescent="0.35">
      <c r="A42" s="506" t="s">
        <v>118</v>
      </c>
      <c r="B42" s="467"/>
      <c r="C42" s="467"/>
      <c r="D42" s="467"/>
      <c r="E42" s="467"/>
      <c r="F42" s="467"/>
      <c r="G42" s="467"/>
      <c r="H42" s="467"/>
      <c r="I42" s="468"/>
      <c r="J42" s="228">
        <f>AC1</f>
        <v>1</v>
      </c>
      <c r="K42" s="226">
        <v>0</v>
      </c>
      <c r="L42" s="214"/>
      <c r="M42" s="214"/>
      <c r="N42" s="214"/>
      <c r="O42" s="214"/>
      <c r="P42" s="214"/>
      <c r="Q42" s="214"/>
      <c r="R42" s="214"/>
      <c r="S42" s="214"/>
      <c r="T42" s="214"/>
      <c r="U42" s="214"/>
      <c r="V42" s="214"/>
    </row>
    <row r="43" spans="1:22" ht="15.75" customHeight="1" thickBot="1" x14ac:dyDescent="0.4">
      <c r="A43" s="506" t="s">
        <v>96</v>
      </c>
      <c r="B43" s="467"/>
      <c r="C43" s="467"/>
      <c r="D43" s="467"/>
      <c r="E43" s="467"/>
      <c r="F43" s="467"/>
      <c r="G43" s="467"/>
      <c r="H43" s="467"/>
      <c r="I43" s="468"/>
      <c r="J43" s="228">
        <f>AD1</f>
        <v>1</v>
      </c>
      <c r="K43" s="226">
        <v>0</v>
      </c>
      <c r="L43" s="214"/>
      <c r="M43" s="214"/>
      <c r="N43" s="214"/>
      <c r="O43" s="214"/>
      <c r="P43" s="214"/>
      <c r="Q43" s="214"/>
      <c r="R43" s="214"/>
      <c r="S43" s="214"/>
      <c r="T43" s="214"/>
      <c r="U43" s="214"/>
      <c r="V43" s="214"/>
    </row>
    <row r="44" spans="1:22" ht="16" thickBot="1" x14ac:dyDescent="0.4">
      <c r="A44" s="463" t="s">
        <v>223</v>
      </c>
      <c r="B44" s="464"/>
      <c r="C44" s="464"/>
      <c r="D44" s="464"/>
      <c r="E44" s="464"/>
      <c r="F44" s="219"/>
      <c r="G44" s="219"/>
      <c r="H44" s="219"/>
      <c r="I44" s="220"/>
      <c r="J44" s="221">
        <f>SUM(J40:J43)</f>
        <v>4</v>
      </c>
      <c r="K44" s="214"/>
      <c r="L44" s="214"/>
      <c r="M44" s="214"/>
      <c r="N44" s="214"/>
      <c r="O44" s="214"/>
      <c r="P44" s="214"/>
      <c r="Q44" s="214"/>
      <c r="R44" s="214"/>
      <c r="S44" s="214"/>
      <c r="T44" s="214"/>
      <c r="U44" s="214"/>
      <c r="V44" s="214"/>
    </row>
    <row r="45" spans="1:22" ht="15.75" customHeight="1" x14ac:dyDescent="0.35">
      <c r="A45" s="471" t="s">
        <v>410</v>
      </c>
      <c r="B45" s="472"/>
      <c r="C45" s="472"/>
      <c r="D45" s="472"/>
      <c r="E45" s="472"/>
      <c r="F45" s="472"/>
      <c r="G45" s="472"/>
      <c r="H45" s="472"/>
      <c r="I45" s="473"/>
      <c r="J45" s="469" t="s">
        <v>228</v>
      </c>
      <c r="K45" s="214"/>
      <c r="L45" s="214"/>
      <c r="M45" s="214"/>
      <c r="N45" s="214"/>
      <c r="O45" s="214"/>
      <c r="P45" s="214"/>
      <c r="Q45" s="214"/>
      <c r="R45" s="214"/>
      <c r="S45" s="214"/>
      <c r="T45" s="214"/>
      <c r="U45" s="214"/>
      <c r="V45" s="214"/>
    </row>
    <row r="46" spans="1:22" ht="38.25" customHeight="1" x14ac:dyDescent="0.35">
      <c r="A46" s="501"/>
      <c r="B46" s="502"/>
      <c r="C46" s="502"/>
      <c r="D46" s="502"/>
      <c r="E46" s="502"/>
      <c r="F46" s="502"/>
      <c r="G46" s="502"/>
      <c r="H46" s="502"/>
      <c r="I46" s="503"/>
      <c r="J46" s="470"/>
      <c r="K46" s="214"/>
      <c r="L46" s="214"/>
      <c r="M46" s="214"/>
      <c r="N46" s="214"/>
      <c r="O46" s="214"/>
      <c r="P46" s="214"/>
      <c r="Q46" s="214"/>
      <c r="R46" s="214"/>
      <c r="S46" s="214"/>
      <c r="T46" s="214"/>
      <c r="U46" s="214"/>
      <c r="V46" s="214"/>
    </row>
    <row r="47" spans="1:22" ht="15.5" x14ac:dyDescent="0.35">
      <c r="A47" s="504" t="s">
        <v>381</v>
      </c>
      <c r="B47" s="504"/>
      <c r="C47" s="504"/>
      <c r="D47" s="504"/>
      <c r="E47" s="504"/>
      <c r="F47" s="504"/>
      <c r="G47" s="504"/>
      <c r="H47" s="504"/>
      <c r="I47" s="504"/>
      <c r="J47" s="225">
        <f>AE1</f>
        <v>0</v>
      </c>
      <c r="K47" s="226">
        <v>0</v>
      </c>
      <c r="L47" s="214"/>
      <c r="M47" s="214"/>
      <c r="N47" s="214"/>
      <c r="O47" s="214"/>
      <c r="P47" s="214"/>
      <c r="Q47" s="214"/>
      <c r="R47" s="214"/>
      <c r="S47" s="214"/>
      <c r="T47" s="214"/>
      <c r="U47" s="214"/>
      <c r="V47" s="214"/>
    </row>
    <row r="48" spans="1:22" ht="15.75" customHeight="1" x14ac:dyDescent="0.35">
      <c r="A48" s="466" t="s">
        <v>358</v>
      </c>
      <c r="B48" s="467"/>
      <c r="C48" s="467"/>
      <c r="D48" s="467"/>
      <c r="E48" s="467"/>
      <c r="F48" s="467"/>
      <c r="G48" s="467"/>
      <c r="H48" s="467"/>
      <c r="I48" s="468"/>
      <c r="J48" s="225">
        <f>AF1</f>
        <v>0</v>
      </c>
      <c r="K48" s="226">
        <v>0</v>
      </c>
      <c r="L48" s="214"/>
      <c r="M48" s="214"/>
      <c r="N48" s="214"/>
      <c r="O48" s="214"/>
      <c r="P48" s="214"/>
      <c r="Q48" s="214"/>
      <c r="R48" s="214"/>
      <c r="S48" s="214"/>
      <c r="T48" s="214"/>
      <c r="U48" s="214"/>
      <c r="V48" s="214"/>
    </row>
    <row r="49" spans="1:22" ht="15.75" customHeight="1" x14ac:dyDescent="0.35">
      <c r="A49" s="466" t="s">
        <v>355</v>
      </c>
      <c r="B49" s="467"/>
      <c r="C49" s="467"/>
      <c r="D49" s="467"/>
      <c r="E49" s="467"/>
      <c r="F49" s="467"/>
      <c r="G49" s="467"/>
      <c r="H49" s="467"/>
      <c r="I49" s="468"/>
      <c r="J49" s="225">
        <f>AG1</f>
        <v>0</v>
      </c>
      <c r="K49" s="226">
        <v>0</v>
      </c>
      <c r="L49" s="214"/>
      <c r="M49" s="214"/>
      <c r="N49" s="214"/>
      <c r="O49" s="214"/>
      <c r="P49" s="214"/>
      <c r="Q49" s="214"/>
      <c r="R49" s="214"/>
      <c r="S49" s="214"/>
      <c r="T49" s="214"/>
      <c r="U49" s="214"/>
      <c r="V49" s="214"/>
    </row>
    <row r="50" spans="1:22" ht="15.75" customHeight="1" x14ac:dyDescent="0.35">
      <c r="A50" s="466" t="s">
        <v>357</v>
      </c>
      <c r="B50" s="467"/>
      <c r="C50" s="467"/>
      <c r="D50" s="467"/>
      <c r="E50" s="467"/>
      <c r="F50" s="467"/>
      <c r="G50" s="467"/>
      <c r="H50" s="467"/>
      <c r="I50" s="468"/>
      <c r="J50" s="225">
        <f>AH1</f>
        <v>0</v>
      </c>
      <c r="K50" s="226">
        <v>0</v>
      </c>
      <c r="L50" s="214"/>
      <c r="M50" s="214"/>
      <c r="N50" s="214"/>
      <c r="O50" s="214"/>
      <c r="P50" s="214"/>
      <c r="Q50" s="214"/>
      <c r="R50" s="214"/>
      <c r="S50" s="214"/>
      <c r="T50" s="214"/>
      <c r="U50" s="214"/>
      <c r="V50" s="214"/>
    </row>
    <row r="51" spans="1:22" ht="15.75" customHeight="1" x14ac:dyDescent="0.35">
      <c r="A51" s="466" t="s">
        <v>356</v>
      </c>
      <c r="B51" s="467"/>
      <c r="C51" s="467"/>
      <c r="D51" s="467"/>
      <c r="E51" s="467"/>
      <c r="F51" s="467"/>
      <c r="G51" s="467"/>
      <c r="H51" s="467"/>
      <c r="I51" s="468"/>
      <c r="J51" s="225">
        <f>AI1</f>
        <v>0</v>
      </c>
      <c r="K51" s="226">
        <v>0</v>
      </c>
      <c r="L51" s="214"/>
      <c r="M51" s="214"/>
      <c r="N51" s="214"/>
      <c r="O51" s="214"/>
      <c r="P51" s="214"/>
      <c r="Q51" s="214"/>
      <c r="R51" s="214"/>
      <c r="S51" s="214"/>
      <c r="T51" s="214"/>
      <c r="U51" s="214"/>
      <c r="V51" s="214"/>
    </row>
    <row r="52" spans="1:22" ht="15.75" customHeight="1" x14ac:dyDescent="0.35">
      <c r="A52" s="466" t="s">
        <v>359</v>
      </c>
      <c r="B52" s="467"/>
      <c r="C52" s="467"/>
      <c r="D52" s="467"/>
      <c r="E52" s="467"/>
      <c r="F52" s="467"/>
      <c r="G52" s="467"/>
      <c r="H52" s="467"/>
      <c r="I52" s="468"/>
      <c r="J52" s="225">
        <f>AJ1</f>
        <v>0</v>
      </c>
      <c r="K52" s="226">
        <v>0</v>
      </c>
      <c r="L52" s="214"/>
      <c r="M52" s="214"/>
      <c r="N52" s="214"/>
      <c r="O52" s="214"/>
      <c r="P52" s="214"/>
      <c r="Q52" s="214"/>
      <c r="R52" s="214"/>
      <c r="S52" s="214"/>
      <c r="T52" s="214"/>
      <c r="U52" s="214"/>
      <c r="V52" s="214"/>
    </row>
    <row r="53" spans="1:22" ht="15.75" customHeight="1" x14ac:dyDescent="0.35">
      <c r="A53" s="466" t="s">
        <v>360</v>
      </c>
      <c r="B53" s="467"/>
      <c r="C53" s="467"/>
      <c r="D53" s="467"/>
      <c r="E53" s="467"/>
      <c r="F53" s="467"/>
      <c r="G53" s="467"/>
      <c r="H53" s="467"/>
      <c r="I53" s="468"/>
      <c r="J53" s="225">
        <f>AK1</f>
        <v>0</v>
      </c>
      <c r="K53" s="226">
        <v>0</v>
      </c>
      <c r="L53" s="214"/>
      <c r="M53" s="214"/>
      <c r="N53" s="214"/>
      <c r="O53" s="214"/>
      <c r="P53" s="214"/>
      <c r="Q53" s="214"/>
      <c r="R53" s="214"/>
      <c r="S53" s="214"/>
      <c r="T53" s="214"/>
      <c r="U53" s="214"/>
      <c r="V53" s="214"/>
    </row>
    <row r="54" spans="1:22" ht="16.5" customHeight="1" thickBot="1" x14ac:dyDescent="0.4">
      <c r="A54" s="496" t="s">
        <v>361</v>
      </c>
      <c r="B54" s="497"/>
      <c r="C54" s="497"/>
      <c r="D54" s="497"/>
      <c r="E54" s="497"/>
      <c r="F54" s="497"/>
      <c r="G54" s="497"/>
      <c r="H54" s="497"/>
      <c r="I54" s="498"/>
      <c r="J54" s="227">
        <f>AL1</f>
        <v>0</v>
      </c>
      <c r="K54" s="226">
        <v>0</v>
      </c>
      <c r="L54" s="214"/>
      <c r="M54" s="214"/>
      <c r="N54" s="214"/>
      <c r="O54" s="214"/>
      <c r="P54" s="214"/>
      <c r="Q54" s="214"/>
      <c r="R54" s="214"/>
      <c r="S54" s="214"/>
      <c r="T54" s="214"/>
      <c r="U54" s="214"/>
      <c r="V54" s="214"/>
    </row>
    <row r="55" spans="1:22" ht="16" thickBot="1" x14ac:dyDescent="0.4">
      <c r="A55" s="463" t="s">
        <v>224</v>
      </c>
      <c r="B55" s="464"/>
      <c r="C55" s="464"/>
      <c r="D55" s="464"/>
      <c r="E55" s="464"/>
      <c r="F55" s="219"/>
      <c r="G55" s="219"/>
      <c r="H55" s="219"/>
      <c r="I55" s="219"/>
      <c r="J55" s="221">
        <f>SUM(J47:J54)</f>
        <v>0</v>
      </c>
      <c r="K55" s="214"/>
      <c r="L55" s="214"/>
      <c r="M55" s="214"/>
      <c r="N55" s="214"/>
      <c r="O55" s="214"/>
      <c r="P55" s="214"/>
      <c r="Q55" s="214"/>
      <c r="R55" s="214"/>
      <c r="S55" s="214"/>
      <c r="T55" s="214"/>
      <c r="U55" s="214"/>
      <c r="V55" s="214"/>
    </row>
    <row r="56" spans="1:22" ht="15" thickBot="1" x14ac:dyDescent="0.4">
      <c r="A56" s="214"/>
      <c r="B56" s="214"/>
      <c r="C56" s="214"/>
      <c r="D56" s="214"/>
      <c r="E56" s="214"/>
      <c r="F56" s="214"/>
      <c r="G56" s="214"/>
      <c r="H56" s="214"/>
      <c r="I56" s="214"/>
      <c r="J56" s="214"/>
      <c r="K56" s="214"/>
      <c r="L56" s="214"/>
      <c r="M56" s="214"/>
      <c r="N56" s="214"/>
      <c r="O56" s="214"/>
      <c r="P56" s="214"/>
      <c r="Q56" s="214"/>
      <c r="R56" s="214"/>
      <c r="S56" s="214"/>
      <c r="T56" s="214"/>
      <c r="U56" s="214"/>
      <c r="V56" s="214"/>
    </row>
    <row r="57" spans="1:22" ht="51" customHeight="1" thickBot="1" x14ac:dyDescent="0.4">
      <c r="A57" s="499" t="s">
        <v>411</v>
      </c>
      <c r="B57" s="500"/>
      <c r="C57" s="500"/>
      <c r="D57" s="500"/>
      <c r="E57" s="500"/>
      <c r="F57" s="500"/>
      <c r="G57" s="500"/>
      <c r="H57" s="500"/>
      <c r="I57" s="500"/>
      <c r="J57" s="305"/>
      <c r="K57" s="214"/>
      <c r="L57" s="214"/>
      <c r="M57" s="214"/>
      <c r="N57" s="214"/>
      <c r="O57" s="214"/>
      <c r="P57" s="214"/>
      <c r="Q57" s="214"/>
      <c r="R57" s="214"/>
      <c r="S57" s="214"/>
      <c r="T57" s="214"/>
      <c r="U57" s="214"/>
      <c r="V57" s="214"/>
    </row>
    <row r="58" spans="1:22" x14ac:dyDescent="0.35">
      <c r="A58" s="494"/>
      <c r="B58" s="495"/>
      <c r="C58" s="495"/>
      <c r="D58" s="495"/>
      <c r="E58" s="495"/>
      <c r="F58" s="218"/>
      <c r="G58" s="218"/>
      <c r="H58" s="214"/>
      <c r="I58" s="214"/>
      <c r="J58" s="222" t="s">
        <v>222</v>
      </c>
      <c r="K58" s="214"/>
      <c r="L58" s="214"/>
      <c r="M58" s="214"/>
      <c r="N58" s="214"/>
      <c r="O58" s="214"/>
      <c r="P58" s="214"/>
      <c r="Q58" s="214"/>
      <c r="R58" s="214"/>
      <c r="S58" s="214"/>
      <c r="T58" s="214"/>
      <c r="U58" s="214"/>
      <c r="V58" s="214"/>
    </row>
    <row r="59" spans="1:22" ht="15.5" x14ac:dyDescent="0.35">
      <c r="A59" s="466" t="s">
        <v>362</v>
      </c>
      <c r="B59" s="467"/>
      <c r="C59" s="467"/>
      <c r="D59" s="467"/>
      <c r="E59" s="467"/>
      <c r="F59" s="467"/>
      <c r="G59" s="467"/>
      <c r="H59" s="467"/>
      <c r="I59" s="468"/>
      <c r="J59" s="225">
        <f>AM1</f>
        <v>1</v>
      </c>
      <c r="K59" s="226">
        <v>0</v>
      </c>
      <c r="L59" s="214"/>
      <c r="M59" s="214"/>
      <c r="N59" s="214"/>
      <c r="O59" s="214"/>
      <c r="P59" s="214"/>
      <c r="Q59" s="214"/>
      <c r="R59" s="214"/>
      <c r="S59" s="214"/>
      <c r="T59" s="214"/>
      <c r="U59" s="214"/>
      <c r="V59" s="214"/>
    </row>
    <row r="60" spans="1:22" ht="15.5" x14ac:dyDescent="0.35">
      <c r="A60" s="466" t="s">
        <v>363</v>
      </c>
      <c r="B60" s="467"/>
      <c r="C60" s="467"/>
      <c r="D60" s="467"/>
      <c r="E60" s="467"/>
      <c r="F60" s="467"/>
      <c r="G60" s="467"/>
      <c r="H60" s="467"/>
      <c r="I60" s="468"/>
      <c r="J60" s="225">
        <f>AN1</f>
        <v>1</v>
      </c>
      <c r="K60" s="226">
        <v>0</v>
      </c>
      <c r="L60" s="214"/>
      <c r="M60" s="214"/>
      <c r="N60" s="214"/>
      <c r="O60" s="214"/>
      <c r="P60" s="214"/>
      <c r="Q60" s="214"/>
      <c r="R60" s="214"/>
      <c r="S60" s="214"/>
      <c r="T60" s="214"/>
      <c r="U60" s="214"/>
      <c r="V60" s="214"/>
    </row>
    <row r="61" spans="1:22" ht="30.75" customHeight="1" x14ac:dyDescent="0.35">
      <c r="A61" s="466" t="s">
        <v>364</v>
      </c>
      <c r="B61" s="467"/>
      <c r="C61" s="467"/>
      <c r="D61" s="467"/>
      <c r="E61" s="467"/>
      <c r="F61" s="467"/>
      <c r="G61" s="467"/>
      <c r="H61" s="467"/>
      <c r="I61" s="468"/>
      <c r="J61" s="225">
        <f>AO1</f>
        <v>1</v>
      </c>
      <c r="K61" s="226">
        <v>0</v>
      </c>
      <c r="L61" s="214"/>
      <c r="M61" s="214"/>
      <c r="N61" s="214"/>
      <c r="O61" s="214"/>
      <c r="P61" s="214"/>
      <c r="Q61" s="214"/>
      <c r="R61" s="214"/>
      <c r="S61" s="214"/>
      <c r="T61" s="214"/>
      <c r="U61" s="214"/>
      <c r="V61" s="214"/>
    </row>
    <row r="62" spans="1:22" ht="31.5" customHeight="1" thickBot="1" x14ac:dyDescent="0.4">
      <c r="A62" s="466" t="s">
        <v>365</v>
      </c>
      <c r="B62" s="467"/>
      <c r="C62" s="467"/>
      <c r="D62" s="467"/>
      <c r="E62" s="467"/>
      <c r="F62" s="467"/>
      <c r="G62" s="467"/>
      <c r="H62" s="467"/>
      <c r="I62" s="468"/>
      <c r="J62" s="225">
        <f>AP1</f>
        <v>1</v>
      </c>
      <c r="K62" s="226">
        <v>0</v>
      </c>
      <c r="L62" s="214"/>
      <c r="M62" s="214" t="s">
        <v>59</v>
      </c>
      <c r="N62" s="214"/>
      <c r="O62" s="214"/>
      <c r="P62" s="214"/>
      <c r="Q62" s="214"/>
      <c r="R62" s="214"/>
      <c r="S62" s="214"/>
      <c r="T62" s="214"/>
      <c r="U62" s="214"/>
      <c r="V62" s="214"/>
    </row>
    <row r="63" spans="1:22" ht="31.5" hidden="1" customHeight="1" x14ac:dyDescent="0.35">
      <c r="A63" s="466"/>
      <c r="B63" s="467"/>
      <c r="C63" s="467"/>
      <c r="D63" s="467"/>
      <c r="E63" s="467"/>
      <c r="F63" s="467"/>
      <c r="G63" s="467"/>
      <c r="H63" s="467"/>
      <c r="I63" s="468"/>
      <c r="J63" s="225"/>
      <c r="K63" s="226">
        <v>0</v>
      </c>
      <c r="L63" s="214"/>
      <c r="M63" s="214"/>
      <c r="N63" s="214"/>
      <c r="O63" s="214"/>
      <c r="P63" s="214"/>
      <c r="Q63" s="214"/>
      <c r="R63" s="214"/>
      <c r="S63" s="214"/>
      <c r="T63" s="214"/>
      <c r="U63" s="214"/>
      <c r="V63" s="214"/>
    </row>
    <row r="64" spans="1:22" ht="15.75" hidden="1" customHeight="1" x14ac:dyDescent="0.35">
      <c r="A64" s="466"/>
      <c r="B64" s="467"/>
      <c r="C64" s="467"/>
      <c r="D64" s="467"/>
      <c r="E64" s="467"/>
      <c r="F64" s="467"/>
      <c r="G64" s="467"/>
      <c r="H64" s="467"/>
      <c r="I64" s="468"/>
      <c r="J64" s="225"/>
      <c r="K64" s="226">
        <v>0</v>
      </c>
      <c r="L64" s="214"/>
      <c r="M64" s="214"/>
      <c r="N64" s="214"/>
      <c r="O64" s="214"/>
      <c r="P64" s="214"/>
      <c r="Q64" s="214"/>
      <c r="R64" s="214"/>
      <c r="S64" s="214"/>
      <c r="T64" s="214"/>
      <c r="U64" s="214"/>
      <c r="V64" s="214"/>
    </row>
    <row r="65" spans="1:22" ht="15.75" hidden="1" customHeight="1" x14ac:dyDescent="0.35">
      <c r="A65" s="466"/>
      <c r="B65" s="467"/>
      <c r="C65" s="467"/>
      <c r="D65" s="467"/>
      <c r="E65" s="467"/>
      <c r="F65" s="467"/>
      <c r="G65" s="467"/>
      <c r="H65" s="467"/>
      <c r="I65" s="468"/>
      <c r="J65" s="225"/>
      <c r="K65" s="226">
        <v>0</v>
      </c>
      <c r="L65" s="214"/>
      <c r="M65" s="214"/>
      <c r="N65" s="214"/>
      <c r="O65" s="214"/>
      <c r="P65" s="214"/>
      <c r="Q65" s="214"/>
      <c r="R65" s="214"/>
      <c r="S65" s="214"/>
      <c r="T65" s="214"/>
      <c r="U65" s="214"/>
      <c r="V65" s="214"/>
    </row>
    <row r="66" spans="1:22" ht="15.75" hidden="1" customHeight="1" thickBot="1" x14ac:dyDescent="0.4">
      <c r="A66" s="466"/>
      <c r="B66" s="467"/>
      <c r="C66" s="467"/>
      <c r="D66" s="467"/>
      <c r="E66" s="467"/>
      <c r="F66" s="467"/>
      <c r="G66" s="467"/>
      <c r="H66" s="467"/>
      <c r="I66" s="468"/>
      <c r="J66" s="225"/>
      <c r="K66" s="226">
        <v>0</v>
      </c>
      <c r="L66" s="214"/>
      <c r="M66" s="214"/>
      <c r="N66" s="214"/>
      <c r="O66" s="214"/>
      <c r="P66" s="214"/>
      <c r="Q66" s="214"/>
      <c r="R66" s="214"/>
      <c r="S66" s="214"/>
      <c r="T66" s="214"/>
      <c r="U66" s="214"/>
      <c r="V66" s="214"/>
    </row>
    <row r="67" spans="1:22" ht="16" thickBot="1" x14ac:dyDescent="0.4">
      <c r="A67" s="463" t="s">
        <v>102</v>
      </c>
      <c r="B67" s="464"/>
      <c r="C67" s="464"/>
      <c r="D67" s="464"/>
      <c r="E67" s="464"/>
      <c r="F67" s="219"/>
      <c r="G67" s="219"/>
      <c r="H67" s="219"/>
      <c r="I67" s="220"/>
      <c r="J67" s="221">
        <f>SUM(J59:J66)</f>
        <v>4</v>
      </c>
      <c r="K67" s="214"/>
      <c r="L67" s="214"/>
      <c r="M67" s="214"/>
      <c r="N67" s="214"/>
      <c r="O67" s="214"/>
      <c r="P67" s="214"/>
      <c r="Q67" s="214"/>
      <c r="R67" s="214"/>
      <c r="S67" s="214"/>
      <c r="T67" s="214"/>
      <c r="U67" s="214"/>
      <c r="V67" s="214"/>
    </row>
    <row r="68" spans="1:22" ht="15" thickBot="1" x14ac:dyDescent="0.4">
      <c r="A68" s="214"/>
      <c r="B68" s="214"/>
      <c r="C68" s="214"/>
      <c r="D68" s="214"/>
      <c r="E68" s="214"/>
      <c r="F68" s="214"/>
      <c r="G68" s="214"/>
      <c r="H68" s="214"/>
      <c r="I68" s="214"/>
      <c r="J68" s="214"/>
      <c r="K68" s="214"/>
      <c r="L68" s="214"/>
      <c r="M68" s="214"/>
      <c r="N68" s="214"/>
      <c r="O68" s="214"/>
      <c r="P68" s="214"/>
      <c r="Q68" s="214"/>
      <c r="R68" s="214"/>
      <c r="S68" s="214"/>
      <c r="T68" s="214"/>
      <c r="U68" s="214"/>
      <c r="V68" s="214"/>
    </row>
    <row r="69" spans="1:22" ht="15" customHeight="1" x14ac:dyDescent="0.35">
      <c r="A69" s="471" t="s">
        <v>412</v>
      </c>
      <c r="B69" s="472"/>
      <c r="C69" s="472"/>
      <c r="D69" s="472"/>
      <c r="E69" s="472"/>
      <c r="F69" s="472"/>
      <c r="G69" s="472"/>
      <c r="H69" s="472"/>
      <c r="I69" s="472"/>
      <c r="J69" s="473"/>
      <c r="K69" s="214"/>
      <c r="L69" s="214"/>
      <c r="M69" s="214"/>
      <c r="N69" s="214"/>
      <c r="O69" s="214"/>
      <c r="P69" s="214"/>
      <c r="Q69" s="214"/>
      <c r="R69" s="214"/>
      <c r="S69" s="214"/>
      <c r="T69" s="214"/>
      <c r="U69" s="214"/>
      <c r="V69" s="214"/>
    </row>
    <row r="70" spans="1:22" ht="15.75" customHeight="1" thickBot="1" x14ac:dyDescent="0.4">
      <c r="A70" s="474"/>
      <c r="B70" s="475"/>
      <c r="C70" s="475"/>
      <c r="D70" s="475"/>
      <c r="E70" s="475"/>
      <c r="F70" s="475"/>
      <c r="G70" s="475"/>
      <c r="H70" s="475"/>
      <c r="I70" s="475"/>
      <c r="J70" s="476"/>
      <c r="K70" s="214"/>
      <c r="L70" s="214"/>
      <c r="M70" s="214"/>
      <c r="N70" s="214"/>
      <c r="O70" s="214"/>
      <c r="P70" s="214"/>
      <c r="Q70" s="214"/>
      <c r="R70" s="214"/>
      <c r="S70" s="214"/>
      <c r="T70" s="214"/>
      <c r="U70" s="214"/>
      <c r="V70" s="214"/>
    </row>
    <row r="71" spans="1:22" ht="39" customHeight="1" x14ac:dyDescent="0.35">
      <c r="A71" s="483" t="s">
        <v>376</v>
      </c>
      <c r="B71" s="484"/>
      <c r="C71" s="484"/>
      <c r="D71" s="484"/>
      <c r="E71" s="484"/>
      <c r="F71" s="484"/>
      <c r="G71" s="484"/>
      <c r="H71" s="484"/>
      <c r="I71" s="485"/>
      <c r="J71" s="223" t="s">
        <v>222</v>
      </c>
      <c r="K71" s="214"/>
      <c r="L71" s="214"/>
      <c r="M71" s="214"/>
      <c r="N71" s="214"/>
      <c r="O71" s="214"/>
      <c r="P71" s="214"/>
      <c r="Q71" s="214"/>
      <c r="R71" s="214"/>
      <c r="S71" s="214"/>
      <c r="T71" s="214"/>
      <c r="U71" s="214"/>
      <c r="V71" s="214"/>
    </row>
    <row r="72" spans="1:22" ht="15.75" customHeight="1" thickBot="1" x14ac:dyDescent="0.4">
      <c r="A72" s="486" t="s">
        <v>380</v>
      </c>
      <c r="B72" s="487"/>
      <c r="C72" s="487"/>
      <c r="D72" s="487"/>
      <c r="E72" s="487"/>
      <c r="F72" s="487"/>
      <c r="G72" s="487"/>
      <c r="H72" s="487"/>
      <c r="I72" s="488"/>
      <c r="J72" s="225">
        <f>AU1</f>
        <v>1</v>
      </c>
      <c r="K72" s="226">
        <v>0</v>
      </c>
      <c r="L72" s="214"/>
      <c r="M72" s="214"/>
      <c r="N72" s="214"/>
      <c r="O72" s="214"/>
      <c r="P72" s="214"/>
      <c r="Q72" s="214"/>
      <c r="R72" s="214"/>
      <c r="S72" s="214"/>
      <c r="T72" s="214"/>
      <c r="U72" s="214"/>
      <c r="V72" s="214"/>
    </row>
    <row r="73" spans="1:22" ht="16" thickBot="1" x14ac:dyDescent="0.4">
      <c r="A73" s="463" t="s">
        <v>104</v>
      </c>
      <c r="B73" s="464"/>
      <c r="C73" s="464"/>
      <c r="D73" s="464"/>
      <c r="E73" s="464"/>
      <c r="F73" s="219"/>
      <c r="G73" s="219"/>
      <c r="H73" s="219"/>
      <c r="I73" s="220"/>
      <c r="J73" s="221">
        <f>SUM(J72:J72)</f>
        <v>1</v>
      </c>
      <c r="K73" s="214"/>
      <c r="L73" s="214"/>
      <c r="M73" s="214"/>
      <c r="N73" s="214"/>
      <c r="O73" s="214"/>
      <c r="P73" s="214"/>
      <c r="Q73" s="214"/>
      <c r="R73" s="214"/>
      <c r="S73" s="214"/>
      <c r="T73" s="214"/>
      <c r="U73" s="214"/>
      <c r="V73" s="214"/>
    </row>
    <row r="74" spans="1:22" ht="15" thickBot="1" x14ac:dyDescent="0.4">
      <c r="A74" s="214"/>
      <c r="B74" s="214"/>
      <c r="C74" s="214"/>
      <c r="D74" s="214"/>
      <c r="E74" s="214"/>
      <c r="F74" s="214"/>
      <c r="G74" s="214"/>
      <c r="H74" s="214"/>
      <c r="I74" s="214"/>
      <c r="J74" s="214"/>
      <c r="K74" s="214"/>
      <c r="L74" s="214"/>
      <c r="M74" s="214"/>
      <c r="N74" s="214"/>
      <c r="O74" s="214"/>
      <c r="P74" s="214"/>
      <c r="Q74" s="214"/>
      <c r="R74" s="214"/>
      <c r="S74" s="214"/>
      <c r="T74" s="214"/>
      <c r="U74" s="214"/>
      <c r="V74" s="214"/>
    </row>
    <row r="75" spans="1:22" ht="15" customHeight="1" x14ac:dyDescent="0.35">
      <c r="A75" s="471" t="s">
        <v>413</v>
      </c>
      <c r="B75" s="472"/>
      <c r="C75" s="472"/>
      <c r="D75" s="472"/>
      <c r="E75" s="472"/>
      <c r="F75" s="472"/>
      <c r="G75" s="472"/>
      <c r="H75" s="472"/>
      <c r="I75" s="472"/>
      <c r="J75" s="473"/>
      <c r="K75" s="214"/>
      <c r="L75" s="214"/>
      <c r="M75" s="214"/>
      <c r="N75" s="214"/>
      <c r="O75" s="214"/>
      <c r="P75" s="214"/>
      <c r="Q75" s="214"/>
      <c r="R75" s="214"/>
      <c r="S75" s="214"/>
      <c r="T75" s="214"/>
      <c r="U75" s="214"/>
      <c r="V75" s="214"/>
    </row>
    <row r="76" spans="1:22" ht="15.75" customHeight="1" thickBot="1" x14ac:dyDescent="0.4">
      <c r="A76" s="474"/>
      <c r="B76" s="475"/>
      <c r="C76" s="475"/>
      <c r="D76" s="475"/>
      <c r="E76" s="475"/>
      <c r="F76" s="475"/>
      <c r="G76" s="475"/>
      <c r="H76" s="475"/>
      <c r="I76" s="475"/>
      <c r="J76" s="476"/>
      <c r="K76" s="214"/>
      <c r="L76" s="214"/>
      <c r="M76" s="214"/>
      <c r="N76" s="214"/>
      <c r="O76" s="214"/>
      <c r="P76" s="214"/>
      <c r="Q76" s="214"/>
      <c r="R76" s="214"/>
      <c r="S76" s="214"/>
      <c r="T76" s="214"/>
      <c r="U76" s="214"/>
      <c r="V76" s="214"/>
    </row>
    <row r="77" spans="1:22" ht="29.25" customHeight="1" x14ac:dyDescent="0.35">
      <c r="A77" s="477" t="s">
        <v>403</v>
      </c>
      <c r="B77" s="478"/>
      <c r="C77" s="478"/>
      <c r="D77" s="478"/>
      <c r="E77" s="478"/>
      <c r="F77" s="478"/>
      <c r="G77" s="478"/>
      <c r="H77" s="478"/>
      <c r="I77" s="479"/>
      <c r="J77" s="223" t="s">
        <v>222</v>
      </c>
      <c r="K77" s="214"/>
      <c r="L77" s="214"/>
      <c r="M77" s="214"/>
      <c r="N77" s="214"/>
      <c r="O77" s="214"/>
      <c r="P77" s="214"/>
      <c r="Q77" s="214"/>
      <c r="R77" s="214"/>
      <c r="S77" s="214"/>
      <c r="T77" s="214"/>
      <c r="U77" s="214"/>
      <c r="V77" s="214"/>
    </row>
    <row r="78" spans="1:22" ht="15.75" customHeight="1" thickBot="1" x14ac:dyDescent="0.4">
      <c r="A78" s="480" t="s">
        <v>379</v>
      </c>
      <c r="B78" s="481"/>
      <c r="C78" s="481"/>
      <c r="D78" s="481"/>
      <c r="E78" s="481"/>
      <c r="F78" s="481"/>
      <c r="G78" s="481"/>
      <c r="H78" s="481"/>
      <c r="I78" s="482"/>
      <c r="J78" s="225">
        <f>BN1</f>
        <v>1</v>
      </c>
      <c r="K78" s="226">
        <v>0</v>
      </c>
      <c r="L78" s="214"/>
      <c r="M78" s="214"/>
      <c r="N78" s="214"/>
      <c r="O78" s="214"/>
      <c r="P78" s="214"/>
      <c r="Q78" s="214"/>
      <c r="R78" s="214"/>
      <c r="S78" s="214"/>
      <c r="T78" s="214"/>
      <c r="U78" s="214"/>
      <c r="V78" s="214"/>
    </row>
    <row r="79" spans="1:22" ht="16" thickBot="1" x14ac:dyDescent="0.4">
      <c r="A79" s="463" t="s">
        <v>106</v>
      </c>
      <c r="B79" s="464"/>
      <c r="C79" s="464"/>
      <c r="D79" s="464"/>
      <c r="E79" s="464"/>
      <c r="F79" s="219"/>
      <c r="G79" s="219"/>
      <c r="H79" s="219"/>
      <c r="I79" s="220"/>
      <c r="J79" s="224">
        <f>SUM(J78:J78)</f>
        <v>1</v>
      </c>
      <c r="K79" s="214"/>
      <c r="L79" s="214"/>
      <c r="M79" s="214"/>
      <c r="N79" s="214"/>
      <c r="O79" s="214"/>
      <c r="P79" s="214"/>
      <c r="Q79" s="214"/>
      <c r="R79" s="214"/>
      <c r="S79" s="214"/>
      <c r="T79" s="214"/>
      <c r="U79" s="214"/>
      <c r="V79" s="214"/>
    </row>
    <row r="80" spans="1:22" ht="15" thickBot="1" x14ac:dyDescent="0.4">
      <c r="A80" s="214"/>
      <c r="B80" s="214"/>
      <c r="C80" s="214"/>
      <c r="D80" s="214"/>
      <c r="E80" s="214"/>
      <c r="F80" s="214"/>
      <c r="G80" s="214"/>
      <c r="H80" s="214"/>
      <c r="I80" s="214"/>
      <c r="J80" s="214"/>
      <c r="K80" s="214"/>
      <c r="L80" s="214"/>
      <c r="M80" s="214"/>
      <c r="N80" s="214"/>
      <c r="O80" s="214"/>
      <c r="P80" s="214"/>
      <c r="Q80" s="214"/>
      <c r="R80" s="214"/>
      <c r="S80" s="214"/>
      <c r="T80" s="214"/>
      <c r="U80" s="214"/>
      <c r="V80" s="214"/>
    </row>
    <row r="81" spans="1:22" ht="38.25" customHeight="1" x14ac:dyDescent="0.35">
      <c r="A81" s="471" t="s">
        <v>414</v>
      </c>
      <c r="B81" s="472"/>
      <c r="C81" s="472"/>
      <c r="D81" s="472"/>
      <c r="E81" s="472"/>
      <c r="F81" s="472"/>
      <c r="G81" s="472"/>
      <c r="H81" s="472"/>
      <c r="I81" s="472"/>
      <c r="J81" s="473"/>
      <c r="K81" s="214"/>
      <c r="L81" s="214"/>
      <c r="M81" s="214"/>
      <c r="N81" s="214"/>
      <c r="O81" s="214"/>
      <c r="P81" s="214"/>
      <c r="Q81" s="214"/>
      <c r="R81" s="214"/>
      <c r="S81" s="214"/>
      <c r="T81" s="214"/>
      <c r="U81" s="214"/>
      <c r="V81" s="214"/>
    </row>
    <row r="82" spans="1:22" ht="26.25" customHeight="1" thickBot="1" x14ac:dyDescent="0.4">
      <c r="A82" s="474"/>
      <c r="B82" s="475"/>
      <c r="C82" s="475"/>
      <c r="D82" s="475"/>
      <c r="E82" s="475"/>
      <c r="F82" s="475"/>
      <c r="G82" s="475"/>
      <c r="H82" s="475"/>
      <c r="I82" s="475"/>
      <c r="J82" s="476"/>
      <c r="K82" s="214"/>
      <c r="L82" s="214"/>
      <c r="M82" s="214"/>
      <c r="N82" s="214"/>
      <c r="O82" s="214"/>
      <c r="P82" s="214"/>
      <c r="Q82" s="214"/>
      <c r="R82" s="214"/>
      <c r="S82" s="214"/>
      <c r="T82" s="214"/>
      <c r="U82" s="214"/>
      <c r="V82" s="214"/>
    </row>
    <row r="83" spans="1:22" x14ac:dyDescent="0.35">
      <c r="A83" s="489"/>
      <c r="B83" s="490"/>
      <c r="C83" s="490"/>
      <c r="D83" s="490"/>
      <c r="E83" s="490"/>
      <c r="F83" s="218"/>
      <c r="G83" s="218"/>
      <c r="H83" s="214"/>
      <c r="I83" s="214"/>
      <c r="J83" s="223" t="s">
        <v>222</v>
      </c>
      <c r="K83" s="214"/>
      <c r="L83" s="214"/>
      <c r="M83" s="214"/>
      <c r="N83" s="214"/>
      <c r="O83" s="214"/>
      <c r="P83" s="214"/>
      <c r="Q83" s="214"/>
      <c r="R83" s="214"/>
      <c r="S83" s="214"/>
      <c r="T83" s="214"/>
      <c r="U83" s="214"/>
      <c r="V83" s="214"/>
    </row>
    <row r="84" spans="1:22" ht="15.75" customHeight="1" x14ac:dyDescent="0.35">
      <c r="A84" s="466" t="s">
        <v>310</v>
      </c>
      <c r="B84" s="467"/>
      <c r="C84" s="467"/>
      <c r="D84" s="467"/>
      <c r="E84" s="467"/>
      <c r="F84" s="467"/>
      <c r="G84" s="467"/>
      <c r="H84" s="467"/>
      <c r="I84" s="468"/>
      <c r="J84" s="225">
        <f>BV1</f>
        <v>1</v>
      </c>
      <c r="K84" s="226">
        <v>0</v>
      </c>
      <c r="L84" s="214"/>
      <c r="M84" s="214"/>
      <c r="N84" s="214"/>
      <c r="O84" s="214"/>
      <c r="P84" s="214"/>
      <c r="Q84" s="214"/>
      <c r="R84" s="214"/>
      <c r="S84" s="214"/>
      <c r="T84" s="214"/>
      <c r="U84" s="214"/>
      <c r="V84" s="214"/>
    </row>
    <row r="85" spans="1:22" ht="16" thickBot="1" x14ac:dyDescent="0.4">
      <c r="A85" s="491" t="s">
        <v>374</v>
      </c>
      <c r="B85" s="492"/>
      <c r="C85" s="492"/>
      <c r="D85" s="492"/>
      <c r="E85" s="492"/>
      <c r="F85" s="492"/>
      <c r="G85" s="492"/>
      <c r="H85" s="492"/>
      <c r="I85" s="493"/>
      <c r="J85" s="225">
        <f>BW1</f>
        <v>1</v>
      </c>
      <c r="K85" s="226">
        <v>0</v>
      </c>
      <c r="L85" s="214"/>
      <c r="M85" s="214"/>
      <c r="N85" s="214"/>
      <c r="O85" s="214"/>
      <c r="P85" s="214"/>
      <c r="Q85" s="214"/>
      <c r="R85" s="214"/>
      <c r="S85" s="214"/>
      <c r="T85" s="214"/>
      <c r="U85" s="214"/>
      <c r="V85" s="214"/>
    </row>
    <row r="86" spans="1:22" ht="16" thickBot="1" x14ac:dyDescent="0.4">
      <c r="A86" s="463" t="s">
        <v>109</v>
      </c>
      <c r="B86" s="464"/>
      <c r="C86" s="464"/>
      <c r="D86" s="464"/>
      <c r="E86" s="464"/>
      <c r="F86" s="219"/>
      <c r="G86" s="219"/>
      <c r="H86" s="219"/>
      <c r="I86" s="219"/>
      <c r="J86" s="221">
        <f>SUM(J84:J85)</f>
        <v>2</v>
      </c>
      <c r="K86" s="214"/>
      <c r="L86" s="214"/>
      <c r="M86" s="214"/>
      <c r="N86" s="214"/>
      <c r="O86" s="214"/>
      <c r="P86" s="214"/>
      <c r="Q86" s="214"/>
      <c r="R86" s="214"/>
      <c r="S86" s="214"/>
      <c r="T86" s="214"/>
      <c r="U86" s="214"/>
      <c r="V86" s="214"/>
    </row>
    <row r="87" spans="1:22" x14ac:dyDescent="0.35">
      <c r="A87" s="214"/>
      <c r="B87" s="214"/>
      <c r="C87" s="214"/>
      <c r="D87" s="214"/>
      <c r="E87" s="214"/>
      <c r="F87" s="214"/>
      <c r="G87" s="214"/>
      <c r="H87" s="214"/>
      <c r="I87" s="214"/>
      <c r="J87" s="214"/>
      <c r="K87" s="214"/>
      <c r="L87" s="214"/>
      <c r="M87" s="214"/>
      <c r="N87" s="214"/>
      <c r="O87" s="214"/>
      <c r="P87" s="214"/>
      <c r="Q87" s="214"/>
      <c r="R87" s="214"/>
      <c r="S87" s="214"/>
      <c r="T87" s="214"/>
      <c r="U87" s="214"/>
      <c r="V87" s="214"/>
    </row>
    <row r="88" spans="1:22" x14ac:dyDescent="0.35">
      <c r="A88" s="214"/>
      <c r="B88" s="214"/>
      <c r="C88" s="214"/>
      <c r="D88" s="214"/>
      <c r="E88" s="214"/>
      <c r="F88" s="214"/>
      <c r="G88" s="214"/>
      <c r="H88" s="214"/>
      <c r="I88" s="214"/>
      <c r="J88" s="214"/>
      <c r="K88" s="214"/>
      <c r="L88" s="214"/>
      <c r="M88" s="214"/>
      <c r="N88" s="214"/>
      <c r="O88" s="214"/>
      <c r="P88" s="214"/>
      <c r="Q88" s="214"/>
      <c r="R88" s="214"/>
      <c r="S88" s="214"/>
      <c r="T88" s="214"/>
      <c r="U88" s="214"/>
      <c r="V88" s="214"/>
    </row>
  </sheetData>
  <protectedRanges>
    <protectedRange sqref="M30:Q30" name="Revised section weights"/>
    <protectedRange sqref="K30 K34 K78 K72 K59:K66 K84:K85 K40:K43 K47:K54" name="Section indicator"/>
    <protectedRange sqref="D6 D8 D10 D12 D14 D16 D18 D20 D22 D24" name="type of contract"/>
    <protectedRange sqref="K34" name="change indicator"/>
  </protectedRanges>
  <mergeCells count="60">
    <mergeCell ref="A39:E39"/>
    <mergeCell ref="A36:F36"/>
    <mergeCell ref="G36:J36"/>
    <mergeCell ref="A37:J38"/>
    <mergeCell ref="AF30:AG30"/>
    <mergeCell ref="AF3:AG3"/>
    <mergeCell ref="AF28:AG28"/>
    <mergeCell ref="BD30:BE30"/>
    <mergeCell ref="BS30:BT30"/>
    <mergeCell ref="CA30:CB30"/>
    <mergeCell ref="BD3:BE3"/>
    <mergeCell ref="BS3:BT3"/>
    <mergeCell ref="CA3:CB3"/>
    <mergeCell ref="BD28:BE28"/>
    <mergeCell ref="BS28:BT28"/>
    <mergeCell ref="CA28:CB28"/>
    <mergeCell ref="A44:E44"/>
    <mergeCell ref="A45:I46"/>
    <mergeCell ref="A47:I47"/>
    <mergeCell ref="A40:I40"/>
    <mergeCell ref="A41:I41"/>
    <mergeCell ref="A42:I42"/>
    <mergeCell ref="A43:I43"/>
    <mergeCell ref="A50:I50"/>
    <mergeCell ref="A51:I51"/>
    <mergeCell ref="A52:I52"/>
    <mergeCell ref="A55:E55"/>
    <mergeCell ref="A58:E58"/>
    <mergeCell ref="A53:I53"/>
    <mergeCell ref="A54:I54"/>
    <mergeCell ref="A57:I57"/>
    <mergeCell ref="A86:E86"/>
    <mergeCell ref="A83:E83"/>
    <mergeCell ref="A84:I84"/>
    <mergeCell ref="A85:I85"/>
    <mergeCell ref="A79:E79"/>
    <mergeCell ref="A81:J82"/>
    <mergeCell ref="A75:J76"/>
    <mergeCell ref="A77:I77"/>
    <mergeCell ref="A78:I78"/>
    <mergeCell ref="A73:E73"/>
    <mergeCell ref="A69:J70"/>
    <mergeCell ref="A71:I71"/>
    <mergeCell ref="A72:I72"/>
    <mergeCell ref="A67:E67"/>
    <mergeCell ref="H6:V7"/>
    <mergeCell ref="H8:V9"/>
    <mergeCell ref="H10:V11"/>
    <mergeCell ref="H12:V13"/>
    <mergeCell ref="A65:I65"/>
    <mergeCell ref="A66:I66"/>
    <mergeCell ref="A60:I60"/>
    <mergeCell ref="A61:I61"/>
    <mergeCell ref="A62:I62"/>
    <mergeCell ref="A63:I63"/>
    <mergeCell ref="A64:I64"/>
    <mergeCell ref="J45:J46"/>
    <mergeCell ref="A59:I59"/>
    <mergeCell ref="A48:I48"/>
    <mergeCell ref="A49:I49"/>
  </mergeCells>
  <dataValidations xWindow="581" yWindow="582" count="1">
    <dataValidation type="list" allowBlank="1" showInputMessage="1" showErrorMessage="1" prompt="Select" sqref="D16 D8 D18 D10 D12 D24 D14 D6 D20 D22 K30 K34 K72 K78 K40:K43 K84:K85 K59:K66 K47:K54">
      <formula1>$W$1:$W$2</formula1>
    </dataValidation>
  </dataValidations>
  <pageMargins left="0.11811023622047245" right="0.11811023622047245" top="0.74803149606299213" bottom="0.74803149606299213" header="0.31496062992125984" footer="0.31496062992125984"/>
  <pageSetup paperSize="9" scale="35" orientation="landscape"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90"/>
  <sheetViews>
    <sheetView zoomScale="80" zoomScaleNormal="80" workbookViewId="0">
      <selection activeCell="B89" sqref="B89:F89"/>
    </sheetView>
  </sheetViews>
  <sheetFormatPr defaultRowHeight="14.5" x14ac:dyDescent="0.35"/>
  <cols>
    <col min="1" max="1" width="1" customWidth="1"/>
    <col min="2" max="2" width="20.1796875" customWidth="1"/>
    <col min="3" max="3" width="4.81640625" customWidth="1"/>
    <col min="4" max="4" width="29.54296875" customWidth="1"/>
    <col min="5" max="5" width="14.453125" customWidth="1"/>
    <col min="6" max="6" width="19.453125" customWidth="1"/>
    <col min="7" max="7" width="14" customWidth="1"/>
    <col min="8" max="8" width="10.54296875" bestFit="1" customWidth="1"/>
    <col min="9" max="9" width="27.1796875" bestFit="1" customWidth="1"/>
    <col min="10" max="10" width="46.54296875" customWidth="1"/>
    <col min="11" max="11" width="50.54296875" customWidth="1"/>
    <col min="12" max="12" width="13.453125" customWidth="1"/>
  </cols>
  <sheetData>
    <row r="1" spans="2:13" ht="8.25" customHeight="1" thickBot="1" x14ac:dyDescent="0.4"/>
    <row r="2" spans="2:13" ht="13.5" customHeight="1" thickBot="1" x14ac:dyDescent="0.4">
      <c r="B2" s="626"/>
      <c r="C2" s="736"/>
      <c r="D2" s="632" t="s">
        <v>112</v>
      </c>
      <c r="E2" s="633"/>
      <c r="F2" s="634"/>
      <c r="G2" s="539" t="s">
        <v>52</v>
      </c>
      <c r="H2" s="541"/>
      <c r="I2" s="28" t="str">
        <f>Supplier8!I2</f>
        <v>240-12248652</v>
      </c>
      <c r="L2" s="29" t="s">
        <v>53</v>
      </c>
      <c r="M2" s="29" t="s">
        <v>54</v>
      </c>
    </row>
    <row r="3" spans="2:13" ht="13.5" customHeight="1" thickBot="1" x14ac:dyDescent="0.4">
      <c r="B3" s="628"/>
      <c r="C3" s="737"/>
      <c r="D3" s="635"/>
      <c r="E3" s="636"/>
      <c r="F3" s="637"/>
      <c r="G3" s="539" t="s">
        <v>318</v>
      </c>
      <c r="H3" s="541"/>
      <c r="I3" s="28" t="str">
        <f>Supplier8!I3</f>
        <v>240-105658000</v>
      </c>
      <c r="L3" s="29">
        <v>0</v>
      </c>
      <c r="M3" s="29">
        <v>0</v>
      </c>
    </row>
    <row r="4" spans="2:13" ht="31.5" thickBot="1" x14ac:dyDescent="0.4">
      <c r="B4" s="628"/>
      <c r="C4" s="737"/>
      <c r="D4" s="635" t="s">
        <v>295</v>
      </c>
      <c r="E4" s="636"/>
      <c r="F4" s="636"/>
      <c r="G4" s="715" t="str">
        <f>Supplier1!G4:H4</f>
        <v>Quality Scorecard
Rev 6</v>
      </c>
      <c r="H4" s="716"/>
      <c r="I4" s="28" t="str">
        <f>Supplier1!I4</f>
        <v>Effective Date 01/08/2019</v>
      </c>
      <c r="J4" s="427" t="s">
        <v>55</v>
      </c>
      <c r="L4" s="29">
        <v>1</v>
      </c>
      <c r="M4" s="29">
        <v>1</v>
      </c>
    </row>
    <row r="5" spans="2:13" ht="16.5" customHeight="1" thickBot="1" x14ac:dyDescent="0.4">
      <c r="B5" s="630"/>
      <c r="C5" s="738"/>
      <c r="D5" s="619" t="s">
        <v>113</v>
      </c>
      <c r="E5" s="620"/>
      <c r="F5" s="620"/>
      <c r="G5" s="542" t="s">
        <v>56</v>
      </c>
      <c r="H5" s="544"/>
      <c r="I5" s="444">
        <f>Supplier1!I5</f>
        <v>43678</v>
      </c>
      <c r="M5" s="29">
        <v>2</v>
      </c>
    </row>
    <row r="6" spans="2:13" ht="15" thickBot="1" x14ac:dyDescent="0.4">
      <c r="B6" s="638" t="s">
        <v>57</v>
      </c>
      <c r="C6" s="669"/>
      <c r="D6" s="428">
        <f>Supplier1!D6</f>
        <v>0</v>
      </c>
      <c r="E6" s="739" t="s">
        <v>58</v>
      </c>
      <c r="F6" s="740"/>
      <c r="G6" s="710">
        <f>Supplier1!G6</f>
        <v>0</v>
      </c>
      <c r="H6" s="710"/>
      <c r="I6" s="711"/>
      <c r="M6" s="29"/>
    </row>
    <row r="7" spans="2:13" ht="19" thickBot="1" x14ac:dyDescent="0.5">
      <c r="B7" s="638" t="s">
        <v>60</v>
      </c>
      <c r="C7" s="669"/>
      <c r="D7" s="640">
        <f>Supplier1!$D$7</f>
        <v>0</v>
      </c>
      <c r="E7" s="641"/>
      <c r="F7" s="642"/>
      <c r="G7" s="670" t="str">
        <f>Supplier8!G7</f>
        <v>Senior Advisor: Supplier Quality Management</v>
      </c>
      <c r="H7" s="671"/>
      <c r="I7" s="672"/>
      <c r="J7" s="30" t="s">
        <v>61</v>
      </c>
      <c r="M7" s="29"/>
    </row>
    <row r="8" spans="2:13" ht="19" thickBot="1" x14ac:dyDescent="0.5">
      <c r="B8" s="638" t="s">
        <v>62</v>
      </c>
      <c r="C8" s="669"/>
      <c r="D8" s="640">
        <f>Supplier1!$D$8</f>
        <v>0</v>
      </c>
      <c r="E8" s="641"/>
      <c r="F8" s="642"/>
      <c r="G8" s="670" t="str">
        <f>Supplier8!G8</f>
        <v>Report Revision</v>
      </c>
      <c r="H8" s="672"/>
      <c r="I8" s="445">
        <f>Supplier8!I8</f>
        <v>1</v>
      </c>
      <c r="J8" s="31" t="s">
        <v>63</v>
      </c>
      <c r="M8" s="29"/>
    </row>
    <row r="9" spans="2:13" ht="19" thickBot="1" x14ac:dyDescent="0.5">
      <c r="B9" s="638" t="s">
        <v>64</v>
      </c>
      <c r="C9" s="639"/>
      <c r="D9" s="640">
        <f>Supplier1!$D$9</f>
        <v>0</v>
      </c>
      <c r="E9" s="641"/>
      <c r="F9" s="641"/>
      <c r="G9" s="641"/>
      <c r="H9" s="641"/>
      <c r="I9" s="642"/>
      <c r="J9" s="31" t="s">
        <v>65</v>
      </c>
    </row>
    <row r="10" spans="2:13" ht="21" x14ac:dyDescent="0.5">
      <c r="B10" s="643" t="s">
        <v>66</v>
      </c>
      <c r="C10" s="644"/>
      <c r="D10" s="719">
        <f>Supplier1!$D$10</f>
        <v>0</v>
      </c>
      <c r="E10" s="720"/>
      <c r="F10" s="720"/>
      <c r="G10" s="720"/>
      <c r="H10" s="720"/>
      <c r="I10" s="721"/>
      <c r="J10" s="32" t="s">
        <v>67</v>
      </c>
    </row>
    <row r="11" spans="2:13" ht="18.5" x14ac:dyDescent="0.45">
      <c r="B11" s="645"/>
      <c r="C11" s="646"/>
      <c r="D11" s="722"/>
      <c r="E11" s="723"/>
      <c r="F11" s="723"/>
      <c r="G11" s="723"/>
      <c r="H11" s="723"/>
      <c r="I11" s="724"/>
      <c r="J11" s="33" t="s">
        <v>68</v>
      </c>
    </row>
    <row r="12" spans="2:13" ht="19" thickBot="1" x14ac:dyDescent="0.5">
      <c r="B12" s="645"/>
      <c r="C12" s="646"/>
      <c r="D12" s="725"/>
      <c r="E12" s="726"/>
      <c r="F12" s="726"/>
      <c r="G12" s="726"/>
      <c r="H12" s="726"/>
      <c r="I12" s="727"/>
      <c r="J12" s="33" t="s">
        <v>69</v>
      </c>
    </row>
    <row r="13" spans="2:13" ht="19.5" customHeight="1" thickBot="1" x14ac:dyDescent="0.5">
      <c r="B13" s="499" t="s">
        <v>70</v>
      </c>
      <c r="C13" s="500"/>
      <c r="D13" s="500"/>
      <c r="E13" s="500"/>
      <c r="F13" s="500"/>
      <c r="G13" s="500"/>
      <c r="H13" s="500"/>
      <c r="I13" s="656"/>
      <c r="J13" s="33" t="s">
        <v>71</v>
      </c>
    </row>
    <row r="14" spans="2:13" ht="19.5" customHeight="1" thickBot="1" x14ac:dyDescent="0.5">
      <c r="B14" s="704" t="s">
        <v>114</v>
      </c>
      <c r="C14" s="705"/>
      <c r="D14" s="706"/>
      <c r="E14" s="707"/>
      <c r="F14" s="708"/>
      <c r="G14" s="747" t="s">
        <v>73</v>
      </c>
      <c r="H14" s="748"/>
      <c r="I14" s="749"/>
      <c r="J14" s="33" t="s">
        <v>74</v>
      </c>
    </row>
    <row r="15" spans="2:13" ht="18" customHeight="1" thickBot="1" x14ac:dyDescent="0.5">
      <c r="B15" s="661" t="s">
        <v>115</v>
      </c>
      <c r="C15" s="662"/>
      <c r="D15" s="640" t="s">
        <v>59</v>
      </c>
      <c r="E15" s="641"/>
      <c r="F15" s="642"/>
      <c r="G15" s="709"/>
      <c r="H15" s="710"/>
      <c r="I15" s="711"/>
      <c r="J15" s="33" t="s">
        <v>76</v>
      </c>
    </row>
    <row r="16" spans="2:13" ht="29.25" customHeight="1" thickBot="1" x14ac:dyDescent="0.5">
      <c r="B16" s="581" t="s">
        <v>77</v>
      </c>
      <c r="C16" s="582"/>
      <c r="D16" s="702" t="s">
        <v>59</v>
      </c>
      <c r="E16" s="675"/>
      <c r="F16" s="675"/>
      <c r="G16" s="675"/>
      <c r="H16" s="675"/>
      <c r="I16" s="676"/>
      <c r="J16" s="31"/>
    </row>
    <row r="17" spans="2:11" ht="27.75" customHeight="1" thickBot="1" x14ac:dyDescent="0.5">
      <c r="B17" s="586" t="s">
        <v>78</v>
      </c>
      <c r="C17" s="587"/>
      <c r="D17" s="703" t="s">
        <v>59</v>
      </c>
      <c r="E17" s="589"/>
      <c r="F17" s="745" t="s">
        <v>79</v>
      </c>
      <c r="G17" s="746"/>
      <c r="H17" s="448" t="s">
        <v>59</v>
      </c>
      <c r="I17" s="446" t="s">
        <v>59</v>
      </c>
      <c r="J17" s="31"/>
    </row>
    <row r="18" spans="2:11" ht="29.5" thickBot="1" x14ac:dyDescent="0.4">
      <c r="B18" s="592" t="s">
        <v>80</v>
      </c>
      <c r="C18" s="593"/>
      <c r="D18" s="36" t="s">
        <v>81</v>
      </c>
      <c r="E18" s="37">
        <f>Supplier8!E18</f>
        <v>0</v>
      </c>
      <c r="F18" s="38" t="s">
        <v>82</v>
      </c>
      <c r="G18" s="415" t="s">
        <v>116</v>
      </c>
      <c r="H18" s="37" t="s">
        <v>84</v>
      </c>
      <c r="I18" s="416" t="s">
        <v>83</v>
      </c>
    </row>
    <row r="19" spans="2:11" ht="21.5" thickBot="1" x14ac:dyDescent="0.4">
      <c r="B19" s="39"/>
      <c r="C19" s="572" t="s">
        <v>354</v>
      </c>
      <c r="D19" s="573"/>
      <c r="E19" s="573"/>
      <c r="F19" s="573"/>
      <c r="G19" s="573"/>
      <c r="H19" s="573"/>
      <c r="I19" s="574"/>
    </row>
    <row r="20" spans="2:11" ht="34.5" customHeight="1" thickBot="1" x14ac:dyDescent="0.4">
      <c r="B20" s="542" t="s">
        <v>85</v>
      </c>
      <c r="C20" s="543"/>
      <c r="D20" s="543"/>
      <c r="E20" s="543"/>
      <c r="F20" s="543"/>
      <c r="G20" s="543"/>
      <c r="H20" s="543"/>
      <c r="I20" s="544"/>
    </row>
    <row r="21" spans="2:11" ht="19" thickBot="1" x14ac:dyDescent="0.4">
      <c r="B21" s="499" t="s">
        <v>86</v>
      </c>
      <c r="C21" s="500"/>
      <c r="D21" s="500"/>
      <c r="E21" s="656"/>
      <c r="F21" s="500" t="s">
        <v>87</v>
      </c>
      <c r="G21" s="500"/>
      <c r="H21" s="500"/>
      <c r="I21" s="60">
        <f>Supplier1!$I$21</f>
        <v>0.25</v>
      </c>
    </row>
    <row r="22" spans="2:11" ht="15" customHeight="1" x14ac:dyDescent="0.35">
      <c r="B22" s="471" t="s">
        <v>339</v>
      </c>
      <c r="C22" s="472"/>
      <c r="D22" s="472"/>
      <c r="E22" s="472"/>
      <c r="F22" s="472"/>
      <c r="G22" s="472"/>
      <c r="H22" s="472"/>
      <c r="I22" s="473"/>
      <c r="J22" s="692" t="s">
        <v>88</v>
      </c>
      <c r="K22" s="521" t="s">
        <v>335</v>
      </c>
    </row>
    <row r="23" spans="2:11" ht="15" thickBot="1" x14ac:dyDescent="0.4">
      <c r="B23" s="474" t="s">
        <v>89</v>
      </c>
      <c r="C23" s="475"/>
      <c r="D23" s="475"/>
      <c r="E23" s="475"/>
      <c r="F23" s="475"/>
      <c r="G23" s="475"/>
      <c r="H23" s="475"/>
      <c r="I23" s="476"/>
      <c r="J23" s="693"/>
      <c r="K23" s="522"/>
    </row>
    <row r="24" spans="2:11" ht="16" thickBot="1" x14ac:dyDescent="0.4">
      <c r="B24" s="699"/>
      <c r="C24" s="700"/>
      <c r="D24" s="700"/>
      <c r="E24" s="700"/>
      <c r="F24" s="700"/>
      <c r="G24" s="66" t="s">
        <v>117</v>
      </c>
      <c r="H24" s="66" t="s">
        <v>91</v>
      </c>
      <c r="I24" s="66" t="s">
        <v>92</v>
      </c>
      <c r="J24" s="324" t="s">
        <v>93</v>
      </c>
      <c r="K24" s="346" t="s">
        <v>334</v>
      </c>
    </row>
    <row r="25" spans="2:11" ht="15" customHeight="1" x14ac:dyDescent="0.35">
      <c r="B25" s="607" t="s">
        <v>94</v>
      </c>
      <c r="C25" s="608"/>
      <c r="D25" s="608"/>
      <c r="E25" s="608"/>
      <c r="F25" s="701"/>
      <c r="G25" s="333">
        <f>Supplier1!G25</f>
        <v>1</v>
      </c>
      <c r="H25" s="417"/>
      <c r="I25" s="417"/>
      <c r="J25" s="418"/>
      <c r="K25" s="515"/>
    </row>
    <row r="26" spans="2:11" ht="15" customHeight="1" x14ac:dyDescent="0.35">
      <c r="B26" s="607" t="s">
        <v>95</v>
      </c>
      <c r="C26" s="608"/>
      <c r="D26" s="608"/>
      <c r="E26" s="608"/>
      <c r="F26" s="701"/>
      <c r="G26" s="327">
        <f>Supplier1!G26</f>
        <v>1</v>
      </c>
      <c r="H26" s="419"/>
      <c r="I26" s="419"/>
      <c r="J26" s="420"/>
      <c r="K26" s="516"/>
    </row>
    <row r="27" spans="2:11" ht="15" customHeight="1" x14ac:dyDescent="0.35">
      <c r="B27" s="607" t="s">
        <v>230</v>
      </c>
      <c r="C27" s="608"/>
      <c r="D27" s="608"/>
      <c r="E27" s="608"/>
      <c r="F27" s="701"/>
      <c r="G27" s="327">
        <f>Supplier1!G27</f>
        <v>1</v>
      </c>
      <c r="H27" s="419"/>
      <c r="I27" s="419"/>
      <c r="J27" s="420"/>
      <c r="K27" s="516"/>
    </row>
    <row r="28" spans="2:11" ht="15" customHeight="1" thickBot="1" x14ac:dyDescent="0.4">
      <c r="B28" s="607" t="s">
        <v>96</v>
      </c>
      <c r="C28" s="608"/>
      <c r="D28" s="608"/>
      <c r="E28" s="608"/>
      <c r="F28" s="701"/>
      <c r="G28" s="327">
        <f>Supplier1!G28</f>
        <v>1</v>
      </c>
      <c r="H28" s="421"/>
      <c r="I28" s="421"/>
      <c r="J28" s="422"/>
      <c r="K28" s="516"/>
    </row>
    <row r="29" spans="2:11" ht="15.75" hidden="1" customHeight="1" thickBot="1" x14ac:dyDescent="0.4">
      <c r="B29" s="733" t="s">
        <v>97</v>
      </c>
      <c r="C29" s="734"/>
      <c r="D29" s="734"/>
      <c r="E29" s="734"/>
      <c r="F29" s="735"/>
      <c r="G29" s="330" t="e">
        <f>Supplier1!#REF!</f>
        <v>#REF!</v>
      </c>
      <c r="H29" s="358"/>
      <c r="I29" s="362"/>
      <c r="J29" s="365" t="s">
        <v>59</v>
      </c>
      <c r="K29" s="516"/>
    </row>
    <row r="30" spans="2:11" ht="15" thickBot="1" x14ac:dyDescent="0.4">
      <c r="B30" s="45" t="s">
        <v>98</v>
      </c>
      <c r="C30" s="46"/>
      <c r="D30" s="46"/>
      <c r="E30" s="46"/>
      <c r="F30" s="47"/>
      <c r="G30" s="332">
        <f>SUM(G25:G28)</f>
        <v>4</v>
      </c>
      <c r="H30" s="331">
        <f>($G25*H25)+($G26*H26)+($G27*H27)+($G28*H28)</f>
        <v>0</v>
      </c>
      <c r="I30" s="49">
        <f>($G25*I25)+($G26*I26)+($G27*I27)+($G28*I28)</f>
        <v>0</v>
      </c>
      <c r="K30" s="516"/>
    </row>
    <row r="31" spans="2:11" ht="33.75" customHeight="1" thickBot="1" x14ac:dyDescent="0.4">
      <c r="B31" s="696" t="s">
        <v>99</v>
      </c>
      <c r="C31" s="697"/>
      <c r="D31" s="697"/>
      <c r="E31" s="697"/>
      <c r="F31" s="698"/>
      <c r="G31" s="63"/>
      <c r="H31" s="51">
        <f>IF(G30=0,0,H30/$G$30/2*100%*$I$21)</f>
        <v>0</v>
      </c>
      <c r="I31" s="52">
        <f>IF(G30=0,0,I30/$G$30/2*100%*$I$21)</f>
        <v>0</v>
      </c>
      <c r="K31" s="516"/>
    </row>
    <row r="32" spans="2:11" ht="15" customHeight="1" x14ac:dyDescent="0.35">
      <c r="B32" s="471" t="s">
        <v>339</v>
      </c>
      <c r="C32" s="472"/>
      <c r="D32" s="472"/>
      <c r="E32" s="472"/>
      <c r="F32" s="472"/>
      <c r="G32" s="472"/>
      <c r="H32" s="472"/>
      <c r="I32" s="473"/>
      <c r="J32" s="692" t="s">
        <v>88</v>
      </c>
      <c r="K32" s="516"/>
    </row>
    <row r="33" spans="2:13" ht="15.75" customHeight="1" thickBot="1" x14ac:dyDescent="0.4">
      <c r="B33" s="474" t="s">
        <v>314</v>
      </c>
      <c r="C33" s="475"/>
      <c r="D33" s="475"/>
      <c r="E33" s="475"/>
      <c r="F33" s="475"/>
      <c r="G33" s="475"/>
      <c r="H33" s="475"/>
      <c r="I33" s="476"/>
      <c r="J33" s="693"/>
      <c r="K33" s="516"/>
    </row>
    <row r="34" spans="2:13" ht="16" thickBot="1" x14ac:dyDescent="0.4">
      <c r="B34" s="597"/>
      <c r="C34" s="598"/>
      <c r="D34" s="598"/>
      <c r="E34" s="598"/>
      <c r="F34" s="598"/>
      <c r="G34" s="66" t="s">
        <v>117</v>
      </c>
      <c r="H34" s="66" t="s">
        <v>91</v>
      </c>
      <c r="I34" s="66" t="s">
        <v>92</v>
      </c>
      <c r="J34" s="344" t="s">
        <v>93</v>
      </c>
      <c r="K34" s="516"/>
    </row>
    <row r="35" spans="2:13" ht="31.5" customHeight="1" x14ac:dyDescent="0.35">
      <c r="B35" s="599" t="s">
        <v>385</v>
      </c>
      <c r="C35" s="600"/>
      <c r="D35" s="600"/>
      <c r="E35" s="600"/>
      <c r="F35" s="601"/>
      <c r="G35" s="333">
        <f>Supplier1!G34</f>
        <v>0</v>
      </c>
      <c r="H35" s="417"/>
      <c r="I35" s="417"/>
      <c r="J35" s="418"/>
      <c r="K35" s="516"/>
    </row>
    <row r="36" spans="2:13" ht="15.75" customHeight="1" x14ac:dyDescent="0.35">
      <c r="B36" s="563" t="s">
        <v>358</v>
      </c>
      <c r="C36" s="564"/>
      <c r="D36" s="564"/>
      <c r="E36" s="564"/>
      <c r="F36" s="565"/>
      <c r="G36" s="327">
        <f>Supplier1!G35</f>
        <v>0</v>
      </c>
      <c r="H36" s="419"/>
      <c r="I36" s="419"/>
      <c r="J36" s="420"/>
      <c r="K36" s="516"/>
    </row>
    <row r="37" spans="2:13" ht="15.75" customHeight="1" x14ac:dyDescent="0.35">
      <c r="B37" s="563" t="s">
        <v>355</v>
      </c>
      <c r="C37" s="564"/>
      <c r="D37" s="564"/>
      <c r="E37" s="564"/>
      <c r="F37" s="565"/>
      <c r="G37" s="327">
        <f>Supplier1!G36</f>
        <v>0</v>
      </c>
      <c r="H37" s="419"/>
      <c r="I37" s="419"/>
      <c r="J37" s="420"/>
      <c r="K37" s="516"/>
    </row>
    <row r="38" spans="2:13" ht="15.75" customHeight="1" x14ac:dyDescent="0.35">
      <c r="B38" s="563" t="s">
        <v>357</v>
      </c>
      <c r="C38" s="564"/>
      <c r="D38" s="564"/>
      <c r="E38" s="564"/>
      <c r="F38" s="565"/>
      <c r="G38" s="327">
        <f>Supplier1!G37</f>
        <v>0</v>
      </c>
      <c r="H38" s="419"/>
      <c r="I38" s="419"/>
      <c r="J38" s="420"/>
      <c r="K38" s="516"/>
    </row>
    <row r="39" spans="2:13" ht="15.75" customHeight="1" x14ac:dyDescent="0.35">
      <c r="B39" s="563" t="s">
        <v>356</v>
      </c>
      <c r="C39" s="564"/>
      <c r="D39" s="564"/>
      <c r="E39" s="564"/>
      <c r="F39" s="565"/>
      <c r="G39" s="327">
        <f>Supplier1!G38</f>
        <v>0</v>
      </c>
      <c r="H39" s="419"/>
      <c r="I39" s="419"/>
      <c r="J39" s="420"/>
      <c r="K39" s="516"/>
    </row>
    <row r="40" spans="2:13" ht="15.75" customHeight="1" x14ac:dyDescent="0.35">
      <c r="B40" s="563" t="s">
        <v>359</v>
      </c>
      <c r="C40" s="564"/>
      <c r="D40" s="564"/>
      <c r="E40" s="564"/>
      <c r="F40" s="565"/>
      <c r="G40" s="327">
        <f>Supplier1!G39</f>
        <v>0</v>
      </c>
      <c r="H40" s="419"/>
      <c r="I40" s="419"/>
      <c r="J40" s="420"/>
      <c r="K40" s="516"/>
    </row>
    <row r="41" spans="2:13" ht="15.75" customHeight="1" x14ac:dyDescent="0.35">
      <c r="B41" s="563" t="s">
        <v>360</v>
      </c>
      <c r="C41" s="564"/>
      <c r="D41" s="564"/>
      <c r="E41" s="564"/>
      <c r="F41" s="565"/>
      <c r="G41" s="327">
        <f>Supplier1!G40</f>
        <v>0</v>
      </c>
      <c r="H41" s="419"/>
      <c r="I41" s="419"/>
      <c r="J41" s="420"/>
      <c r="K41" s="516"/>
    </row>
    <row r="42" spans="2:13" ht="15.75" customHeight="1" thickBot="1" x14ac:dyDescent="0.4">
      <c r="B42" s="566" t="s">
        <v>361</v>
      </c>
      <c r="C42" s="567"/>
      <c r="D42" s="567"/>
      <c r="E42" s="567"/>
      <c r="F42" s="568"/>
      <c r="G42" s="330">
        <f>Supplier1!G41</f>
        <v>0</v>
      </c>
      <c r="H42" s="421"/>
      <c r="I42" s="421"/>
      <c r="J42" s="422"/>
      <c r="K42" s="517"/>
    </row>
    <row r="43" spans="2:13" ht="15" thickBot="1" x14ac:dyDescent="0.4">
      <c r="B43" s="539" t="s">
        <v>98</v>
      </c>
      <c r="C43" s="540"/>
      <c r="D43" s="540"/>
      <c r="E43" s="540"/>
      <c r="F43" s="541"/>
      <c r="G43" s="53">
        <f>SUM(G35:G42)</f>
        <v>0</v>
      </c>
      <c r="H43" s="49">
        <f>($G35*H35)+($G37*H37)+($G38*H38)+($G39*H39)+($G40*H40)+($G41*H41)+($G42*H42)+(G36*H36)</f>
        <v>0</v>
      </c>
      <c r="I43" s="49">
        <f>($G35*I35)+($G37*I37)+($G38*I38)+($G39*I39)+($G40*I40)+($G41*I41)+($G42*I42)+(G36*I36)</f>
        <v>0</v>
      </c>
    </row>
    <row r="44" spans="2:13" ht="33" customHeight="1" thickBot="1" x14ac:dyDescent="0.4">
      <c r="B44" s="542" t="s">
        <v>100</v>
      </c>
      <c r="C44" s="543"/>
      <c r="D44" s="543"/>
      <c r="E44" s="543"/>
      <c r="F44" s="544"/>
      <c r="G44" s="54"/>
      <c r="H44" s="51">
        <f>IF(G43=0,0,H43/$G$43/2*100%*$I$21)</f>
        <v>0</v>
      </c>
      <c r="I44" s="52">
        <f>IF(G43=0,0,I43/$G$43/2*100%*$I$21)</f>
        <v>0</v>
      </c>
      <c r="L44" s="40"/>
      <c r="M44" s="40"/>
    </row>
    <row r="45" spans="2:13" s="40" customFormat="1" ht="15" thickBot="1" x14ac:dyDescent="0.4">
      <c r="B45" s="55"/>
      <c r="C45" s="55"/>
      <c r="D45" s="55"/>
      <c r="E45" s="55"/>
      <c r="F45" s="55"/>
      <c r="G45" s="55"/>
      <c r="H45" s="55"/>
      <c r="I45" s="55"/>
      <c r="L45"/>
      <c r="M45"/>
    </row>
    <row r="46" spans="2:13" ht="21.5" thickBot="1" x14ac:dyDescent="0.4">
      <c r="B46" s="56"/>
      <c r="C46" s="572" t="s">
        <v>386</v>
      </c>
      <c r="D46" s="573"/>
      <c r="E46" s="573"/>
      <c r="F46" s="573"/>
      <c r="G46" s="573"/>
      <c r="H46" s="573"/>
      <c r="I46" s="574"/>
      <c r="J46" s="692" t="s">
        <v>88</v>
      </c>
      <c r="K46" s="521" t="s">
        <v>335</v>
      </c>
    </row>
    <row r="47" spans="2:13" ht="19" thickBot="1" x14ac:dyDescent="0.4">
      <c r="B47" s="139" t="s">
        <v>260</v>
      </c>
      <c r="C47" s="140"/>
      <c r="D47" s="140"/>
      <c r="E47" s="140"/>
      <c r="F47" s="140"/>
      <c r="G47" s="140"/>
      <c r="H47" s="140"/>
      <c r="I47" s="179">
        <f>Supplier1!$I$46</f>
        <v>0.25</v>
      </c>
      <c r="J47" s="693"/>
      <c r="K47" s="522"/>
    </row>
    <row r="48" spans="2:13" ht="16" thickBot="1" x14ac:dyDescent="0.4">
      <c r="B48" s="575"/>
      <c r="C48" s="576"/>
      <c r="D48" s="576"/>
      <c r="E48" s="576"/>
      <c r="F48" s="576"/>
      <c r="G48" s="229" t="s">
        <v>117</v>
      </c>
      <c r="H48" s="66" t="s">
        <v>91</v>
      </c>
      <c r="I48" s="363" t="s">
        <v>92</v>
      </c>
      <c r="J48" s="324" t="s">
        <v>93</v>
      </c>
      <c r="K48" s="346" t="s">
        <v>334</v>
      </c>
    </row>
    <row r="49" spans="2:11" ht="15.75" customHeight="1" x14ac:dyDescent="0.35">
      <c r="B49" s="578" t="s">
        <v>362</v>
      </c>
      <c r="C49" s="579"/>
      <c r="D49" s="579"/>
      <c r="E49" s="579"/>
      <c r="F49" s="580"/>
      <c r="G49" s="329">
        <f>Supplier1!G48</f>
        <v>1</v>
      </c>
      <c r="H49" s="417"/>
      <c r="I49" s="417"/>
      <c r="J49" s="418"/>
      <c r="K49" s="515"/>
    </row>
    <row r="50" spans="2:11" ht="15.75" customHeight="1" x14ac:dyDescent="0.35">
      <c r="B50" s="563" t="s">
        <v>363</v>
      </c>
      <c r="C50" s="564"/>
      <c r="D50" s="564"/>
      <c r="E50" s="564"/>
      <c r="F50" s="565"/>
      <c r="G50" s="327">
        <f>Supplier1!G49</f>
        <v>1</v>
      </c>
      <c r="H50" s="419"/>
      <c r="I50" s="419"/>
      <c r="J50" s="420"/>
      <c r="K50" s="516"/>
    </row>
    <row r="51" spans="2:11" ht="29.25" customHeight="1" x14ac:dyDescent="0.35">
      <c r="B51" s="563" t="s">
        <v>364</v>
      </c>
      <c r="C51" s="564"/>
      <c r="D51" s="564"/>
      <c r="E51" s="564"/>
      <c r="F51" s="565"/>
      <c r="G51" s="327">
        <f>Supplier1!G50</f>
        <v>1</v>
      </c>
      <c r="H51" s="419"/>
      <c r="I51" s="419"/>
      <c r="J51" s="420"/>
      <c r="K51" s="516"/>
    </row>
    <row r="52" spans="2:11" ht="30.75" customHeight="1" thickBot="1" x14ac:dyDescent="0.4">
      <c r="B52" s="563" t="s">
        <v>365</v>
      </c>
      <c r="C52" s="564"/>
      <c r="D52" s="564"/>
      <c r="E52" s="564"/>
      <c r="F52" s="565"/>
      <c r="G52" s="327">
        <f>Supplier1!G51</f>
        <v>1</v>
      </c>
      <c r="H52" s="419"/>
      <c r="I52" s="419"/>
      <c r="J52" s="420"/>
      <c r="K52" s="516"/>
    </row>
    <row r="53" spans="2:11" ht="31.5" hidden="1" customHeight="1" x14ac:dyDescent="0.35">
      <c r="B53" s="553"/>
      <c r="C53" s="551"/>
      <c r="D53" s="551"/>
      <c r="E53" s="551"/>
      <c r="F53" s="551"/>
      <c r="G53" s="327"/>
      <c r="H53" s="419"/>
      <c r="I53" s="419"/>
      <c r="J53" s="420"/>
      <c r="K53" s="516"/>
    </row>
    <row r="54" spans="2:11" ht="15.75" hidden="1" customHeight="1" x14ac:dyDescent="0.35">
      <c r="B54" s="553"/>
      <c r="C54" s="551"/>
      <c r="D54" s="551"/>
      <c r="E54" s="551"/>
      <c r="F54" s="551"/>
      <c r="G54" s="327"/>
      <c r="H54" s="419"/>
      <c r="I54" s="419"/>
      <c r="J54" s="420"/>
      <c r="K54" s="516"/>
    </row>
    <row r="55" spans="2:11" ht="15.75" hidden="1" customHeight="1" x14ac:dyDescent="0.35">
      <c r="B55" s="553"/>
      <c r="C55" s="551"/>
      <c r="D55" s="551"/>
      <c r="E55" s="551"/>
      <c r="F55" s="551"/>
      <c r="G55" s="327"/>
      <c r="H55" s="419"/>
      <c r="I55" s="419"/>
      <c r="J55" s="424"/>
      <c r="K55" s="516"/>
    </row>
    <row r="56" spans="2:11" ht="15.75" hidden="1" customHeight="1" thickBot="1" x14ac:dyDescent="0.4">
      <c r="B56" s="553"/>
      <c r="C56" s="551"/>
      <c r="D56" s="551"/>
      <c r="E56" s="551"/>
      <c r="F56" s="551"/>
      <c r="G56" s="330"/>
      <c r="H56" s="421"/>
      <c r="I56" s="421"/>
      <c r="J56" s="422"/>
      <c r="K56" s="517"/>
    </row>
    <row r="57" spans="2:11" ht="15.75" hidden="1" customHeight="1" thickBot="1" x14ac:dyDescent="0.4">
      <c r="B57" s="553"/>
      <c r="C57" s="551"/>
      <c r="D57" s="551"/>
      <c r="E57" s="551"/>
      <c r="F57" s="552"/>
      <c r="G57" s="326"/>
      <c r="H57" s="358"/>
      <c r="I57" s="362"/>
      <c r="J57" s="65" t="s">
        <v>59</v>
      </c>
    </row>
    <row r="58" spans="2:11" ht="15.75" hidden="1" customHeight="1" thickBot="1" x14ac:dyDescent="0.4">
      <c r="B58" s="553"/>
      <c r="C58" s="551"/>
      <c r="D58" s="551"/>
      <c r="E58" s="551"/>
      <c r="F58" s="552"/>
      <c r="G58" s="141"/>
      <c r="H58" s="42"/>
      <c r="I58" s="43"/>
      <c r="J58" s="61" t="s">
        <v>59</v>
      </c>
    </row>
    <row r="59" spans="2:11" ht="15.75" hidden="1" customHeight="1" thickBot="1" x14ac:dyDescent="0.4">
      <c r="B59" s="553"/>
      <c r="C59" s="551"/>
      <c r="D59" s="551"/>
      <c r="E59" s="551"/>
      <c r="F59" s="552"/>
      <c r="G59" s="142"/>
      <c r="H59" s="42"/>
      <c r="I59" s="43"/>
      <c r="J59" s="61"/>
    </row>
    <row r="60" spans="2:11" ht="15" thickBot="1" x14ac:dyDescent="0.4">
      <c r="B60" s="539" t="s">
        <v>102</v>
      </c>
      <c r="C60" s="540"/>
      <c r="D60" s="540"/>
      <c r="E60" s="540"/>
      <c r="F60" s="541"/>
      <c r="G60" s="143">
        <f>SUM(G49:G59)</f>
        <v>4</v>
      </c>
      <c r="H60" s="49">
        <f>($G49*H49)+($G50*H50)+($G51*H51)+($G52*H52)+($G53*H53)+($G55*H55)+($G56*H56)+($G57*H57)+(G54*H54)</f>
        <v>0</v>
      </c>
      <c r="I60" s="49">
        <f>($G49*I49)+($G50*I50)+($G51*I51)+($G52*I52)+($G53*I53)+($G55*I55)+($G56*I56)+($G57*I57)+(G54*I54)</f>
        <v>0</v>
      </c>
    </row>
    <row r="61" spans="2:11" ht="30.75" customHeight="1" thickBot="1" x14ac:dyDescent="0.4">
      <c r="B61" s="542" t="s">
        <v>103</v>
      </c>
      <c r="C61" s="543"/>
      <c r="D61" s="543"/>
      <c r="E61" s="543"/>
      <c r="F61" s="544"/>
      <c r="G61" s="54"/>
      <c r="H61" s="51">
        <f>IF(G60=0,0,H60/$G$60/2*100%*$I$47)</f>
        <v>0</v>
      </c>
      <c r="I61" s="52">
        <f>IF(G60=0,0,I60/$G$60/2*100%*$I$47)</f>
        <v>0</v>
      </c>
    </row>
    <row r="62" spans="2:11" ht="15" thickBot="1" x14ac:dyDescent="0.4"/>
    <row r="63" spans="2:11" ht="21.5" thickBot="1" x14ac:dyDescent="0.4">
      <c r="B63" s="39"/>
      <c r="C63" s="572" t="s">
        <v>369</v>
      </c>
      <c r="D63" s="573"/>
      <c r="E63" s="573"/>
      <c r="F63" s="573"/>
      <c r="G63" s="573"/>
      <c r="H63" s="573"/>
      <c r="I63" s="574"/>
      <c r="J63" s="25"/>
    </row>
    <row r="64" spans="2:11" x14ac:dyDescent="0.35">
      <c r="B64" s="677" t="s">
        <v>372</v>
      </c>
      <c r="C64" s="678"/>
      <c r="D64" s="678"/>
      <c r="E64" s="678"/>
      <c r="F64" s="678"/>
      <c r="G64" s="678"/>
      <c r="H64" s="678"/>
      <c r="I64" s="694">
        <f>Supplier1!$I$59</f>
        <v>0.2</v>
      </c>
      <c r="J64" s="692" t="s">
        <v>88</v>
      </c>
      <c r="K64" s="521" t="s">
        <v>335</v>
      </c>
    </row>
    <row r="65" spans="2:11" ht="15" thickBot="1" x14ac:dyDescent="0.4">
      <c r="B65" s="545" t="s">
        <v>376</v>
      </c>
      <c r="C65" s="546"/>
      <c r="D65" s="546"/>
      <c r="E65" s="546"/>
      <c r="F65" s="546"/>
      <c r="G65" s="546"/>
      <c r="H65" s="546"/>
      <c r="I65" s="695"/>
      <c r="J65" s="693"/>
      <c r="K65" s="522"/>
    </row>
    <row r="66" spans="2:11" ht="16.5" customHeight="1" thickBot="1" x14ac:dyDescent="0.4">
      <c r="B66" s="547"/>
      <c r="C66" s="548"/>
      <c r="D66" s="548"/>
      <c r="E66" s="548"/>
      <c r="F66" s="549"/>
      <c r="G66" s="66" t="s">
        <v>117</v>
      </c>
      <c r="H66" s="341" t="s">
        <v>91</v>
      </c>
      <c r="I66" s="66" t="s">
        <v>92</v>
      </c>
      <c r="J66" s="324" t="s">
        <v>93</v>
      </c>
      <c r="K66" s="346" t="s">
        <v>334</v>
      </c>
    </row>
    <row r="67" spans="2:11" ht="15.75" customHeight="1" thickBot="1" x14ac:dyDescent="0.4">
      <c r="B67" s="550" t="s">
        <v>229</v>
      </c>
      <c r="C67" s="551"/>
      <c r="D67" s="551"/>
      <c r="E67" s="551"/>
      <c r="F67" s="552"/>
      <c r="G67" s="37">
        <f>Supplier1!G62</f>
        <v>1</v>
      </c>
      <c r="H67" s="425"/>
      <c r="I67" s="439"/>
      <c r="J67" s="426"/>
      <c r="K67" s="515"/>
    </row>
    <row r="68" spans="2:11" ht="15" thickBot="1" x14ac:dyDescent="0.4">
      <c r="B68" s="539" t="s">
        <v>104</v>
      </c>
      <c r="C68" s="540"/>
      <c r="D68" s="540"/>
      <c r="E68" s="540"/>
      <c r="F68" s="541"/>
      <c r="G68" s="66">
        <f>SUM(G67:G67)</f>
        <v>1</v>
      </c>
      <c r="H68" s="49">
        <f>($G67*H67)</f>
        <v>0</v>
      </c>
      <c r="I68" s="49">
        <f>($G67*I67)</f>
        <v>0</v>
      </c>
      <c r="K68" s="516"/>
    </row>
    <row r="69" spans="2:11" ht="31.5" customHeight="1" thickBot="1" x14ac:dyDescent="0.4">
      <c r="B69" s="542" t="s">
        <v>105</v>
      </c>
      <c r="C69" s="543"/>
      <c r="D69" s="543"/>
      <c r="E69" s="543"/>
      <c r="F69" s="544"/>
      <c r="G69" s="50"/>
      <c r="H69" s="51">
        <f>IF(G68=0,0,H68/$G$68/2*100%*$I$64)</f>
        <v>0</v>
      </c>
      <c r="I69" s="52">
        <f>IF(G68=0,0,I68/$G$68/2*100%*$I$64)</f>
        <v>0</v>
      </c>
      <c r="K69" s="517"/>
    </row>
    <row r="70" spans="2:11" ht="15" thickBot="1" x14ac:dyDescent="0.4"/>
    <row r="71" spans="2:11" ht="21.5" thickBot="1" x14ac:dyDescent="0.4">
      <c r="B71" s="39"/>
      <c r="C71" s="572" t="s">
        <v>370</v>
      </c>
      <c r="D71" s="573"/>
      <c r="E71" s="573"/>
      <c r="F71" s="573"/>
      <c r="G71" s="573"/>
      <c r="H71" s="573"/>
      <c r="I71" s="574"/>
    </row>
    <row r="72" spans="2:11" ht="18.75" customHeight="1" x14ac:dyDescent="0.35">
      <c r="B72" s="471" t="s">
        <v>377</v>
      </c>
      <c r="C72" s="472"/>
      <c r="D72" s="472"/>
      <c r="E72" s="472"/>
      <c r="F72" s="472"/>
      <c r="G72" s="472"/>
      <c r="H72" s="473"/>
      <c r="I72" s="683">
        <f>Supplier1!$I$67</f>
        <v>0.2</v>
      </c>
      <c r="J72" s="730" t="s">
        <v>88</v>
      </c>
      <c r="K72" s="521" t="s">
        <v>335</v>
      </c>
    </row>
    <row r="73" spans="2:11" ht="18.75" customHeight="1" x14ac:dyDescent="0.35">
      <c r="B73" s="681" t="s">
        <v>379</v>
      </c>
      <c r="C73" s="682"/>
      <c r="D73" s="682"/>
      <c r="E73" s="682"/>
      <c r="F73" s="682"/>
      <c r="G73" s="682"/>
      <c r="H73" s="691"/>
      <c r="I73" s="684"/>
      <c r="J73" s="732"/>
      <c r="K73" s="523"/>
    </row>
    <row r="74" spans="2:11" ht="19.5" customHeight="1" thickBot="1" x14ac:dyDescent="0.4">
      <c r="B74" s="474" t="s">
        <v>341</v>
      </c>
      <c r="C74" s="475"/>
      <c r="D74" s="475"/>
      <c r="E74" s="475"/>
      <c r="F74" s="475"/>
      <c r="G74" s="475"/>
      <c r="H74" s="476"/>
      <c r="I74" s="685"/>
      <c r="J74" s="731"/>
      <c r="K74" s="522"/>
    </row>
    <row r="75" spans="2:11" ht="16.5" customHeight="1" thickBot="1" x14ac:dyDescent="0.4">
      <c r="B75" s="536"/>
      <c r="C75" s="537"/>
      <c r="D75" s="537"/>
      <c r="E75" s="537"/>
      <c r="F75" s="538"/>
      <c r="G75" s="229" t="s">
        <v>117</v>
      </c>
      <c r="H75" s="66" t="s">
        <v>91</v>
      </c>
      <c r="I75" s="66" t="s">
        <v>92</v>
      </c>
      <c r="J75" s="325" t="s">
        <v>93</v>
      </c>
      <c r="K75" s="346" t="s">
        <v>334</v>
      </c>
    </row>
    <row r="76" spans="2:11" ht="15.75" customHeight="1" thickBot="1" x14ac:dyDescent="0.4">
      <c r="B76" s="550" t="s">
        <v>226</v>
      </c>
      <c r="C76" s="551"/>
      <c r="D76" s="551"/>
      <c r="E76" s="551"/>
      <c r="F76" s="552"/>
      <c r="G76" s="66">
        <f>Supplier1!G71</f>
        <v>1</v>
      </c>
      <c r="H76" s="425"/>
      <c r="I76" s="425"/>
      <c r="J76" s="426"/>
      <c r="K76" s="515"/>
    </row>
    <row r="77" spans="2:11" ht="15" thickBot="1" x14ac:dyDescent="0.4">
      <c r="B77" s="539" t="s">
        <v>106</v>
      </c>
      <c r="C77" s="540"/>
      <c r="D77" s="540"/>
      <c r="E77" s="540"/>
      <c r="F77" s="541"/>
      <c r="G77" s="66">
        <f>SUM(G76:G76)</f>
        <v>1</v>
      </c>
      <c r="H77" s="331">
        <f>($G76*H76)</f>
        <v>0</v>
      </c>
      <c r="I77" s="49">
        <f>($G76*I76)</f>
        <v>0</v>
      </c>
      <c r="K77" s="517"/>
    </row>
    <row r="78" spans="2:11" ht="30" customHeight="1" thickBot="1" x14ac:dyDescent="0.4">
      <c r="B78" s="542" t="s">
        <v>107</v>
      </c>
      <c r="C78" s="543"/>
      <c r="D78" s="543"/>
      <c r="E78" s="543"/>
      <c r="F78" s="544"/>
      <c r="G78" s="54"/>
      <c r="H78" s="51">
        <f>IF(G77=0,0,H77/$G$77/2*100%*$I$72)</f>
        <v>0</v>
      </c>
      <c r="I78" s="52">
        <f>IF(G77=0,0,I77/$G$77/2*100%*$I$72)</f>
        <v>0</v>
      </c>
    </row>
    <row r="79" spans="2:11" ht="15" thickBot="1" x14ac:dyDescent="0.4"/>
    <row r="80" spans="2:11" ht="21.5" thickBot="1" x14ac:dyDescent="0.4">
      <c r="B80" s="39"/>
      <c r="C80" s="572" t="s">
        <v>371</v>
      </c>
      <c r="D80" s="573"/>
      <c r="E80" s="573"/>
      <c r="F80" s="573"/>
      <c r="G80" s="573"/>
      <c r="H80" s="573"/>
      <c r="I80" s="574"/>
    </row>
    <row r="81" spans="1:11" ht="18.75" customHeight="1" x14ac:dyDescent="0.35">
      <c r="B81" s="471" t="s">
        <v>387</v>
      </c>
      <c r="C81" s="472"/>
      <c r="D81" s="472"/>
      <c r="E81" s="472"/>
      <c r="F81" s="472"/>
      <c r="G81" s="472"/>
      <c r="H81" s="473"/>
      <c r="I81" s="530">
        <f>1-I21-I47-I64-I72</f>
        <v>9.9999999999999978E-2</v>
      </c>
      <c r="J81" s="688" t="s">
        <v>88</v>
      </c>
      <c r="K81" s="521" t="s">
        <v>335</v>
      </c>
    </row>
    <row r="82" spans="1:11" ht="15.75" customHeight="1" thickBot="1" x14ac:dyDescent="0.4">
      <c r="B82" s="474" t="s">
        <v>388</v>
      </c>
      <c r="C82" s="475"/>
      <c r="D82" s="475"/>
      <c r="E82" s="475"/>
      <c r="F82" s="475"/>
      <c r="G82" s="475"/>
      <c r="H82" s="476"/>
      <c r="I82" s="532"/>
      <c r="J82" s="689"/>
      <c r="K82" s="522"/>
    </row>
    <row r="83" spans="1:11" ht="16" thickBot="1" x14ac:dyDescent="0.4">
      <c r="B83" s="554"/>
      <c r="C83" s="555"/>
      <c r="D83" s="555"/>
      <c r="E83" s="555"/>
      <c r="F83" s="556"/>
      <c r="G83" s="66" t="s">
        <v>117</v>
      </c>
      <c r="H83" s="332" t="s">
        <v>91</v>
      </c>
      <c r="I83" s="342" t="s">
        <v>92</v>
      </c>
      <c r="J83" s="325" t="s">
        <v>93</v>
      </c>
      <c r="K83" s="346" t="s">
        <v>334</v>
      </c>
    </row>
    <row r="84" spans="1:11" x14ac:dyDescent="0.35">
      <c r="A84" s="4"/>
      <c r="B84" s="559" t="s">
        <v>310</v>
      </c>
      <c r="C84" s="560"/>
      <c r="D84" s="560"/>
      <c r="E84" s="560"/>
      <c r="F84" s="561"/>
      <c r="G84" s="329">
        <f>Supplier1!G79</f>
        <v>1</v>
      </c>
      <c r="H84" s="417"/>
      <c r="I84" s="417"/>
      <c r="J84" s="418"/>
      <c r="K84" s="515"/>
    </row>
    <row r="85" spans="1:11" ht="15.75" customHeight="1" thickBot="1" x14ac:dyDescent="0.4">
      <c r="A85" s="4"/>
      <c r="B85" s="559" t="s">
        <v>374</v>
      </c>
      <c r="C85" s="560"/>
      <c r="D85" s="560"/>
      <c r="E85" s="560"/>
      <c r="F85" s="561"/>
      <c r="G85" s="330">
        <f>Supplier1!G80</f>
        <v>1</v>
      </c>
      <c r="H85" s="421"/>
      <c r="I85" s="421"/>
      <c r="J85" s="422"/>
      <c r="K85" s="517"/>
    </row>
    <row r="86" spans="1:11" ht="15" thickBot="1" x14ac:dyDescent="0.4">
      <c r="B86" s="539" t="s">
        <v>109</v>
      </c>
      <c r="C86" s="540"/>
      <c r="D86" s="540"/>
      <c r="E86" s="540"/>
      <c r="F86" s="541"/>
      <c r="G86" s="66">
        <f>SUM(G84:G85)</f>
        <v>2</v>
      </c>
      <c r="H86" s="334">
        <f>($G84*H84)+($G85*H85)</f>
        <v>0</v>
      </c>
      <c r="I86" s="49">
        <f>($G84*I84)+($G85*I85)</f>
        <v>0</v>
      </c>
    </row>
    <row r="87" spans="1:11" ht="33" customHeight="1" thickBot="1" x14ac:dyDescent="0.4">
      <c r="B87" s="542" t="s">
        <v>375</v>
      </c>
      <c r="C87" s="543"/>
      <c r="D87" s="543"/>
      <c r="E87" s="543"/>
      <c r="F87" s="544"/>
      <c r="G87" s="54"/>
      <c r="H87" s="51">
        <f>IF(G86=0,0,H86/$G$86/2*100%*$I$81)</f>
        <v>0</v>
      </c>
      <c r="I87" s="59">
        <f>IF(G86=0,0,I86/$G$86/2*100%*$I$81)</f>
        <v>0</v>
      </c>
    </row>
    <row r="88" spans="1:11" ht="15" thickBot="1" x14ac:dyDescent="0.4"/>
    <row r="89" spans="1:11" ht="15" thickBot="1" x14ac:dyDescent="0.4">
      <c r="B89" s="754" t="s">
        <v>347</v>
      </c>
      <c r="C89" s="755"/>
      <c r="D89" s="755"/>
      <c r="E89" s="755"/>
      <c r="F89" s="756"/>
    </row>
    <row r="90" spans="1:11" ht="201" customHeight="1" thickBot="1" x14ac:dyDescent="0.4">
      <c r="B90" s="666"/>
      <c r="C90" s="667"/>
      <c r="D90" s="667"/>
      <c r="E90" s="667"/>
      <c r="F90" s="668"/>
    </row>
  </sheetData>
  <sheetProtection formatRows="0"/>
  <protectedRanges>
    <protectedRange sqref="J84:J85" name="Clarification Sections_1"/>
    <protectedRange sqref="D17 H17:I17" name="Tel nrs and email"/>
    <protectedRange sqref="G18" name="QM28 request"/>
    <protectedRange sqref="I18" name="Report request"/>
    <protectedRange sqref="D14:F15 D16" name="Supplier detail"/>
    <protectedRange sqref="G15" name="Supplier QA person"/>
    <protectedRange sqref="J67 J25:J29 J49:J59 J76 J35:J42" name="Clarification Sections"/>
    <protectedRange sqref="H25:I29" name="Section A options_1"/>
    <protectedRange sqref="H35:I42" name="Section A options_2"/>
    <protectedRange sqref="H57:I59" name="Section B_1"/>
    <protectedRange sqref="H49:I56" name="Section A options_5"/>
    <protectedRange sqref="H67:I67" name="Section A options_6_1"/>
    <protectedRange sqref="H76:I76" name="Section A options_7_1"/>
    <protectedRange sqref="H84:I85" name="Section A options_9"/>
  </protectedRanges>
  <mergeCells count="119">
    <mergeCell ref="B89:F89"/>
    <mergeCell ref="B90:F90"/>
    <mergeCell ref="B6:C6"/>
    <mergeCell ref="B7:C7"/>
    <mergeCell ref="D7:F7"/>
    <mergeCell ref="B2:C5"/>
    <mergeCell ref="G2:H2"/>
    <mergeCell ref="D4:F4"/>
    <mergeCell ref="G4:H4"/>
    <mergeCell ref="D5:F5"/>
    <mergeCell ref="G5:H5"/>
    <mergeCell ref="G3:H3"/>
    <mergeCell ref="D2:F3"/>
    <mergeCell ref="E6:F6"/>
    <mergeCell ref="G6:I6"/>
    <mergeCell ref="G7:I7"/>
    <mergeCell ref="B13:I13"/>
    <mergeCell ref="B14:C14"/>
    <mergeCell ref="D14:F14"/>
    <mergeCell ref="G14:I14"/>
    <mergeCell ref="B15:C15"/>
    <mergeCell ref="D15:F15"/>
    <mergeCell ref="G15:I15"/>
    <mergeCell ref="B8:C8"/>
    <mergeCell ref="D8:F8"/>
    <mergeCell ref="B9:C9"/>
    <mergeCell ref="D9:I9"/>
    <mergeCell ref="B10:C12"/>
    <mergeCell ref="D10:I12"/>
    <mergeCell ref="G8:H8"/>
    <mergeCell ref="C19:I19"/>
    <mergeCell ref="B20:I20"/>
    <mergeCell ref="B21:E21"/>
    <mergeCell ref="F21:H21"/>
    <mergeCell ref="B22:I22"/>
    <mergeCell ref="J22:J23"/>
    <mergeCell ref="B23:I23"/>
    <mergeCell ref="B16:C16"/>
    <mergeCell ref="D16:I16"/>
    <mergeCell ref="B17:C17"/>
    <mergeCell ref="D17:E17"/>
    <mergeCell ref="F17:G17"/>
    <mergeCell ref="B18:C18"/>
    <mergeCell ref="B31:F31"/>
    <mergeCell ref="B32:I32"/>
    <mergeCell ref="J32:J33"/>
    <mergeCell ref="B33:I33"/>
    <mergeCell ref="B34:F34"/>
    <mergeCell ref="B35:F35"/>
    <mergeCell ref="B24:F24"/>
    <mergeCell ref="B25:F25"/>
    <mergeCell ref="B26:F26"/>
    <mergeCell ref="B27:F27"/>
    <mergeCell ref="B28:F28"/>
    <mergeCell ref="B29:F29"/>
    <mergeCell ref="B42:F42"/>
    <mergeCell ref="B43:F43"/>
    <mergeCell ref="B44:F44"/>
    <mergeCell ref="C46:I46"/>
    <mergeCell ref="J46:J47"/>
    <mergeCell ref="B48:F48"/>
    <mergeCell ref="B36:F36"/>
    <mergeCell ref="B37:F37"/>
    <mergeCell ref="B38:F38"/>
    <mergeCell ref="B39:F39"/>
    <mergeCell ref="B40:F40"/>
    <mergeCell ref="B41:F41"/>
    <mergeCell ref="B56:F56"/>
    <mergeCell ref="B57:F57"/>
    <mergeCell ref="B58:F58"/>
    <mergeCell ref="B59:F59"/>
    <mergeCell ref="B60:F60"/>
    <mergeCell ref="B61:F61"/>
    <mergeCell ref="B49:F49"/>
    <mergeCell ref="B50:F50"/>
    <mergeCell ref="B52:F52"/>
    <mergeCell ref="B53:F53"/>
    <mergeCell ref="B54:F54"/>
    <mergeCell ref="B55:F55"/>
    <mergeCell ref="B51:F51"/>
    <mergeCell ref="C63:I63"/>
    <mergeCell ref="I64:I65"/>
    <mergeCell ref="J64:J65"/>
    <mergeCell ref="B66:F66"/>
    <mergeCell ref="B67:F67"/>
    <mergeCell ref="B64:H64"/>
    <mergeCell ref="B65:H65"/>
    <mergeCell ref="J72:J74"/>
    <mergeCell ref="B74:H74"/>
    <mergeCell ref="B68:F68"/>
    <mergeCell ref="B69:F69"/>
    <mergeCell ref="C71:I71"/>
    <mergeCell ref="B72:H72"/>
    <mergeCell ref="I72:I74"/>
    <mergeCell ref="B73:H73"/>
    <mergeCell ref="B86:F86"/>
    <mergeCell ref="B87:F87"/>
    <mergeCell ref="B85:F85"/>
    <mergeCell ref="B76:F76"/>
    <mergeCell ref="B81:H81"/>
    <mergeCell ref="I81:I82"/>
    <mergeCell ref="J81:J82"/>
    <mergeCell ref="B82:H82"/>
    <mergeCell ref="B75:F75"/>
    <mergeCell ref="B83:F83"/>
    <mergeCell ref="B84:F84"/>
    <mergeCell ref="B77:F77"/>
    <mergeCell ref="B78:F78"/>
    <mergeCell ref="C80:I80"/>
    <mergeCell ref="K22:K23"/>
    <mergeCell ref="K25:K42"/>
    <mergeCell ref="K49:K56"/>
    <mergeCell ref="K67:K69"/>
    <mergeCell ref="K76:K77"/>
    <mergeCell ref="K84:K85"/>
    <mergeCell ref="K64:K65"/>
    <mergeCell ref="K72:K74"/>
    <mergeCell ref="K81:K82"/>
    <mergeCell ref="K46:K47"/>
  </mergeCells>
  <dataValidations count="4">
    <dataValidation type="list" allowBlank="1" showInputMessage="1" showErrorMessage="1" sqref="G18 I18">
      <formula1>"Y,N"</formula1>
    </dataValidation>
    <dataValidation type="list" allowBlank="1" showInputMessage="1" showErrorMessage="1" prompt="Score ?_x000a_0 = no submission_x000a_1 = Data insufficient _x000a_2 = Fail major risks_x000a_3 = Fail minor risks_x000a_4 = Comply (qualified)_x000a_5 = Comply_x000a_" sqref="H29:I29 H57:I59">
      <formula1>$M$3:$M$8</formula1>
    </dataValidation>
    <dataValidation type="list" allowBlank="1" showInputMessage="1" showErrorMessage="1" prompt="Score ?_x000a_0 = No Submission_x000a_1 = Partially Compliant_x000a_2 = Fully Compliant_x000a__x000a_" sqref="H25:I28 H84:I85 H76:I76 H67:I67 H49:I56 H35:I42">
      <formula1>$M$2:$M$8</formula1>
    </dataValidation>
    <dataValidation allowBlank="1" showInputMessage="1" showErrorMessage="1" prompt="Rev 1 for 1st Desktop Evaluation_x000a_Rev 2 for 2nd Desktop Evaluation (Clarification)" sqref="I8"/>
  </dataValidations>
  <pageMargins left="0.7" right="0.7" top="0.75" bottom="0.75" header="0.3" footer="0.3"/>
  <drawing r:id="rId1"/>
  <legacyDrawing r:id="rId2"/>
  <oleObjects>
    <mc:AlternateContent xmlns:mc="http://schemas.openxmlformats.org/markup-compatibility/2006">
      <mc:Choice Requires="x14">
        <oleObject progId="Word.Picture.8" shapeId="10241" r:id="rId3">
          <objectPr defaultSize="0" autoPict="0" r:id="rId4">
            <anchor moveWithCells="1" sizeWithCells="1">
              <from>
                <xdr:col>1</xdr:col>
                <xdr:colOff>146050</xdr:colOff>
                <xdr:row>1</xdr:row>
                <xdr:rowOff>127000</xdr:rowOff>
              </from>
              <to>
                <xdr:col>1</xdr:col>
                <xdr:colOff>1257300</xdr:colOff>
                <xdr:row>4</xdr:row>
                <xdr:rowOff>165100</xdr:rowOff>
              </to>
            </anchor>
          </objectPr>
        </oleObject>
      </mc:Choice>
      <mc:Fallback>
        <oleObject progId="Word.Picture.8" shapeId="10241" r:id="rId3"/>
      </mc:Fallback>
    </mc:AlternateContent>
    <mc:AlternateContent xmlns:mc="http://schemas.openxmlformats.org/markup-compatibility/2006">
      <mc:Choice Requires="x14">
        <oleObject progId="Word.Picture.8" shapeId="10242" r:id="rId5">
          <objectPr defaultSize="0" autoPict="0" r:id="rId4">
            <anchor moveWithCells="1" sizeWithCells="1">
              <from>
                <xdr:col>1</xdr:col>
                <xdr:colOff>107950</xdr:colOff>
                <xdr:row>45</xdr:row>
                <xdr:rowOff>31750</xdr:rowOff>
              </from>
              <to>
                <xdr:col>1</xdr:col>
                <xdr:colOff>1270000</xdr:colOff>
                <xdr:row>46</xdr:row>
                <xdr:rowOff>0</xdr:rowOff>
              </to>
            </anchor>
          </objectPr>
        </oleObject>
      </mc:Choice>
      <mc:Fallback>
        <oleObject progId="Word.Picture.8" shapeId="10242" r:id="rId5"/>
      </mc:Fallback>
    </mc:AlternateContent>
    <mc:AlternateContent xmlns:mc="http://schemas.openxmlformats.org/markup-compatibility/2006">
      <mc:Choice Requires="x14">
        <oleObject progId="Word.Picture.8" shapeId="10243" r:id="rId6">
          <objectPr defaultSize="0" autoPict="0" r:id="rId4">
            <anchor moveWithCells="1" sizeWithCells="1">
              <from>
                <xdr:col>1</xdr:col>
                <xdr:colOff>107950</xdr:colOff>
                <xdr:row>18</xdr:row>
                <xdr:rowOff>31750</xdr:rowOff>
              </from>
              <to>
                <xdr:col>1</xdr:col>
                <xdr:colOff>1270000</xdr:colOff>
                <xdr:row>19</xdr:row>
                <xdr:rowOff>0</xdr:rowOff>
              </to>
            </anchor>
          </objectPr>
        </oleObject>
      </mc:Choice>
      <mc:Fallback>
        <oleObject progId="Word.Picture.8" shapeId="10243" r:id="rId6"/>
      </mc:Fallback>
    </mc:AlternateContent>
    <mc:AlternateContent xmlns:mc="http://schemas.openxmlformats.org/markup-compatibility/2006">
      <mc:Choice Requires="x14">
        <oleObject progId="Word.Picture.8" shapeId="10244" r:id="rId7">
          <objectPr defaultSize="0" autoPict="0" r:id="rId4">
            <anchor moveWithCells="1" sizeWithCells="1">
              <from>
                <xdr:col>1</xdr:col>
                <xdr:colOff>146050</xdr:colOff>
                <xdr:row>62</xdr:row>
                <xdr:rowOff>31750</xdr:rowOff>
              </from>
              <to>
                <xdr:col>1</xdr:col>
                <xdr:colOff>1308100</xdr:colOff>
                <xdr:row>63</xdr:row>
                <xdr:rowOff>0</xdr:rowOff>
              </to>
            </anchor>
          </objectPr>
        </oleObject>
      </mc:Choice>
      <mc:Fallback>
        <oleObject progId="Word.Picture.8" shapeId="10244" r:id="rId7"/>
      </mc:Fallback>
    </mc:AlternateContent>
    <mc:AlternateContent xmlns:mc="http://schemas.openxmlformats.org/markup-compatibility/2006">
      <mc:Choice Requires="x14">
        <oleObject progId="Word.Picture.8" shapeId="10245" r:id="rId8">
          <objectPr defaultSize="0" autoPict="0" r:id="rId4">
            <anchor moveWithCells="1" sizeWithCells="1">
              <from>
                <xdr:col>1</xdr:col>
                <xdr:colOff>146050</xdr:colOff>
                <xdr:row>70</xdr:row>
                <xdr:rowOff>31750</xdr:rowOff>
              </from>
              <to>
                <xdr:col>1</xdr:col>
                <xdr:colOff>1308100</xdr:colOff>
                <xdr:row>71</xdr:row>
                <xdr:rowOff>0</xdr:rowOff>
              </to>
            </anchor>
          </objectPr>
        </oleObject>
      </mc:Choice>
      <mc:Fallback>
        <oleObject progId="Word.Picture.8" shapeId="10245" r:id="rId8"/>
      </mc:Fallback>
    </mc:AlternateContent>
    <mc:AlternateContent xmlns:mc="http://schemas.openxmlformats.org/markup-compatibility/2006">
      <mc:Choice Requires="x14">
        <oleObject progId="Word.Picture.8" shapeId="10246" r:id="rId9">
          <objectPr defaultSize="0" autoPict="0" r:id="rId4">
            <anchor moveWithCells="1" sizeWithCells="1">
              <from>
                <xdr:col>1</xdr:col>
                <xdr:colOff>146050</xdr:colOff>
                <xdr:row>79</xdr:row>
                <xdr:rowOff>31750</xdr:rowOff>
              </from>
              <to>
                <xdr:col>1</xdr:col>
                <xdr:colOff>1308100</xdr:colOff>
                <xdr:row>80</xdr:row>
                <xdr:rowOff>0</xdr:rowOff>
              </to>
            </anchor>
          </objectPr>
        </oleObject>
      </mc:Choice>
      <mc:Fallback>
        <oleObject progId="Word.Picture.8" shapeId="10246" r:id="rId9"/>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90"/>
  <sheetViews>
    <sheetView zoomScale="80" zoomScaleNormal="80" workbookViewId="0">
      <selection activeCell="B89" sqref="B89:F89"/>
    </sheetView>
  </sheetViews>
  <sheetFormatPr defaultRowHeight="14.5" x14ac:dyDescent="0.35"/>
  <cols>
    <col min="1" max="1" width="1" customWidth="1"/>
    <col min="2" max="2" width="20.1796875" customWidth="1"/>
    <col min="3" max="3" width="4.81640625" customWidth="1"/>
    <col min="4" max="4" width="29.54296875" customWidth="1"/>
    <col min="5" max="5" width="14.453125" customWidth="1"/>
    <col min="6" max="6" width="20.54296875" customWidth="1"/>
    <col min="7" max="7" width="12.54296875" customWidth="1"/>
    <col min="8" max="8" width="10.54296875" bestFit="1" customWidth="1"/>
    <col min="9" max="9" width="27.1796875" bestFit="1" customWidth="1"/>
    <col min="10" max="10" width="46.453125" customWidth="1"/>
    <col min="11" max="11" width="51.1796875" customWidth="1"/>
    <col min="12" max="12" width="13.453125" customWidth="1"/>
  </cols>
  <sheetData>
    <row r="1" spans="2:13" ht="8.25" customHeight="1" thickBot="1" x14ac:dyDescent="0.4"/>
    <row r="2" spans="2:13" ht="13.5" customHeight="1" thickBot="1" x14ac:dyDescent="0.4">
      <c r="B2" s="626"/>
      <c r="C2" s="627"/>
      <c r="D2" s="632" t="s">
        <v>112</v>
      </c>
      <c r="E2" s="633"/>
      <c r="F2" s="633"/>
      <c r="G2" s="539" t="s">
        <v>52</v>
      </c>
      <c r="H2" s="541"/>
      <c r="I2" s="28" t="str">
        <f>Supplier9!I2</f>
        <v>240-12248652</v>
      </c>
      <c r="L2" s="29" t="s">
        <v>53</v>
      </c>
      <c r="M2" s="29" t="s">
        <v>54</v>
      </c>
    </row>
    <row r="3" spans="2:13" ht="13.5" customHeight="1" thickBot="1" x14ac:dyDescent="0.4">
      <c r="B3" s="628"/>
      <c r="C3" s="629"/>
      <c r="D3" s="337"/>
      <c r="E3" s="338"/>
      <c r="F3" s="338"/>
      <c r="G3" s="539" t="s">
        <v>318</v>
      </c>
      <c r="H3" s="541"/>
      <c r="I3" s="28" t="str">
        <f>Supplier9!I3</f>
        <v>240-105658000</v>
      </c>
      <c r="L3" s="29">
        <v>0</v>
      </c>
      <c r="M3" s="29">
        <v>0</v>
      </c>
    </row>
    <row r="4" spans="2:13" ht="31.5" thickBot="1" x14ac:dyDescent="0.4">
      <c r="B4" s="628"/>
      <c r="C4" s="629"/>
      <c r="D4" s="635" t="s">
        <v>295</v>
      </c>
      <c r="E4" s="636"/>
      <c r="F4" s="636"/>
      <c r="G4" s="715" t="str">
        <f>Supplier1!G4:H4</f>
        <v>Quality Scorecard
Rev 6</v>
      </c>
      <c r="H4" s="716"/>
      <c r="I4" s="28" t="str">
        <f>Supplier1!I4</f>
        <v>Effective Date 01/08/2019</v>
      </c>
      <c r="J4" s="427" t="s">
        <v>55</v>
      </c>
      <c r="L4" s="29">
        <v>1</v>
      </c>
      <c r="M4" s="29">
        <v>1</v>
      </c>
    </row>
    <row r="5" spans="2:13" ht="16.5" customHeight="1" thickBot="1" x14ac:dyDescent="0.4">
      <c r="B5" s="630"/>
      <c r="C5" s="631"/>
      <c r="D5" s="619" t="s">
        <v>113</v>
      </c>
      <c r="E5" s="620"/>
      <c r="F5" s="620"/>
      <c r="G5" s="542" t="s">
        <v>56</v>
      </c>
      <c r="H5" s="544"/>
      <c r="I5" s="444">
        <f>Supplier1!I5</f>
        <v>43678</v>
      </c>
      <c r="M5" s="29">
        <v>2</v>
      </c>
    </row>
    <row r="6" spans="2:13" ht="15" thickBot="1" x14ac:dyDescent="0.4">
      <c r="B6" s="638" t="s">
        <v>57</v>
      </c>
      <c r="C6" s="669"/>
      <c r="D6" s="428">
        <f>Supplier1!D6</f>
        <v>0</v>
      </c>
      <c r="E6" s="739" t="s">
        <v>58</v>
      </c>
      <c r="F6" s="740"/>
      <c r="G6" s="710">
        <f>Supplier1!G6</f>
        <v>0</v>
      </c>
      <c r="H6" s="710"/>
      <c r="I6" s="711"/>
      <c r="M6" s="29"/>
    </row>
    <row r="7" spans="2:13" ht="19" thickBot="1" x14ac:dyDescent="0.5">
      <c r="B7" s="638" t="s">
        <v>60</v>
      </c>
      <c r="C7" s="669"/>
      <c r="D7" s="640">
        <f>Supplier1!$D$7</f>
        <v>0</v>
      </c>
      <c r="E7" s="641"/>
      <c r="F7" s="642"/>
      <c r="G7" s="670" t="str">
        <f>Supplier9!G7</f>
        <v>Senior Advisor: Supplier Quality Management</v>
      </c>
      <c r="H7" s="671"/>
      <c r="I7" s="672"/>
      <c r="J7" s="30" t="s">
        <v>61</v>
      </c>
      <c r="M7" s="29"/>
    </row>
    <row r="8" spans="2:13" ht="19" thickBot="1" x14ac:dyDescent="0.5">
      <c r="B8" s="638" t="s">
        <v>62</v>
      </c>
      <c r="C8" s="669"/>
      <c r="D8" s="640">
        <f>Supplier1!$D$8</f>
        <v>0</v>
      </c>
      <c r="E8" s="641"/>
      <c r="F8" s="642"/>
      <c r="G8" s="670" t="str">
        <f>Supplier9!G8</f>
        <v>Report Revision</v>
      </c>
      <c r="H8" s="672"/>
      <c r="I8" s="429">
        <f>Supplier9!I8</f>
        <v>1</v>
      </c>
      <c r="J8" s="31" t="s">
        <v>63</v>
      </c>
      <c r="M8" s="29"/>
    </row>
    <row r="9" spans="2:13" ht="19" thickBot="1" x14ac:dyDescent="0.5">
      <c r="B9" s="638" t="s">
        <v>64</v>
      </c>
      <c r="C9" s="639"/>
      <c r="D9" s="640">
        <f>Supplier1!$D$9</f>
        <v>0</v>
      </c>
      <c r="E9" s="641"/>
      <c r="F9" s="641"/>
      <c r="G9" s="641"/>
      <c r="H9" s="641"/>
      <c r="I9" s="642"/>
      <c r="J9" s="31" t="s">
        <v>65</v>
      </c>
    </row>
    <row r="10" spans="2:13" ht="21" x14ac:dyDescent="0.5">
      <c r="B10" s="643" t="s">
        <v>66</v>
      </c>
      <c r="C10" s="644"/>
      <c r="D10" s="719">
        <f>Supplier1!$D$10</f>
        <v>0</v>
      </c>
      <c r="E10" s="720"/>
      <c r="F10" s="720"/>
      <c r="G10" s="720"/>
      <c r="H10" s="720"/>
      <c r="I10" s="721"/>
      <c r="J10" s="32" t="s">
        <v>67</v>
      </c>
    </row>
    <row r="11" spans="2:13" ht="18.5" x14ac:dyDescent="0.45">
      <c r="B11" s="645"/>
      <c r="C11" s="646"/>
      <c r="D11" s="722"/>
      <c r="E11" s="723"/>
      <c r="F11" s="723"/>
      <c r="G11" s="723"/>
      <c r="H11" s="723"/>
      <c r="I11" s="724"/>
      <c r="J11" s="33" t="s">
        <v>68</v>
      </c>
    </row>
    <row r="12" spans="2:13" ht="19" thickBot="1" x14ac:dyDescent="0.5">
      <c r="B12" s="645"/>
      <c r="C12" s="646"/>
      <c r="D12" s="725"/>
      <c r="E12" s="726"/>
      <c r="F12" s="726"/>
      <c r="G12" s="726"/>
      <c r="H12" s="726"/>
      <c r="I12" s="727"/>
      <c r="J12" s="33" t="s">
        <v>69</v>
      </c>
    </row>
    <row r="13" spans="2:13" ht="19.5" customHeight="1" thickBot="1" x14ac:dyDescent="0.5">
      <c r="B13" s="499" t="s">
        <v>70</v>
      </c>
      <c r="C13" s="500"/>
      <c r="D13" s="500"/>
      <c r="E13" s="500"/>
      <c r="F13" s="500"/>
      <c r="G13" s="500"/>
      <c r="H13" s="500"/>
      <c r="I13" s="656"/>
      <c r="J13" s="33" t="s">
        <v>71</v>
      </c>
    </row>
    <row r="14" spans="2:13" ht="19.5" customHeight="1" thickBot="1" x14ac:dyDescent="0.5">
      <c r="B14" s="704" t="s">
        <v>114</v>
      </c>
      <c r="C14" s="705"/>
      <c r="D14" s="706"/>
      <c r="E14" s="707"/>
      <c r="F14" s="708"/>
      <c r="G14" s="702" t="s">
        <v>73</v>
      </c>
      <c r="H14" s="675"/>
      <c r="I14" s="676"/>
      <c r="J14" s="33" t="s">
        <v>74</v>
      </c>
    </row>
    <row r="15" spans="2:13" ht="18" customHeight="1" thickBot="1" x14ac:dyDescent="0.5">
      <c r="B15" s="661" t="s">
        <v>115</v>
      </c>
      <c r="C15" s="662"/>
      <c r="D15" s="640" t="s">
        <v>59</v>
      </c>
      <c r="E15" s="641"/>
      <c r="F15" s="642"/>
      <c r="G15" s="709"/>
      <c r="H15" s="710"/>
      <c r="I15" s="711"/>
      <c r="J15" s="33" t="s">
        <v>76</v>
      </c>
    </row>
    <row r="16" spans="2:13" ht="29.25" customHeight="1" thickBot="1" x14ac:dyDescent="0.5">
      <c r="B16" s="581" t="s">
        <v>77</v>
      </c>
      <c r="C16" s="582"/>
      <c r="D16" s="702" t="s">
        <v>59</v>
      </c>
      <c r="E16" s="675"/>
      <c r="F16" s="675"/>
      <c r="G16" s="675"/>
      <c r="H16" s="675"/>
      <c r="I16" s="676"/>
      <c r="J16" s="31"/>
    </row>
    <row r="17" spans="2:11" ht="29.25" customHeight="1" thickBot="1" x14ac:dyDescent="0.5">
      <c r="B17" s="586" t="s">
        <v>78</v>
      </c>
      <c r="C17" s="587"/>
      <c r="D17" s="703" t="s">
        <v>59</v>
      </c>
      <c r="E17" s="589"/>
      <c r="F17" s="752" t="s">
        <v>79</v>
      </c>
      <c r="G17" s="753"/>
      <c r="H17" s="447" t="s">
        <v>59</v>
      </c>
      <c r="I17" s="448" t="s">
        <v>59</v>
      </c>
      <c r="J17" s="31"/>
    </row>
    <row r="18" spans="2:11" ht="29.5" thickBot="1" x14ac:dyDescent="0.4">
      <c r="B18" s="592" t="s">
        <v>80</v>
      </c>
      <c r="C18" s="593"/>
      <c r="D18" s="36" t="s">
        <v>81</v>
      </c>
      <c r="E18" s="37">
        <f>Supplier9!E18</f>
        <v>0</v>
      </c>
      <c r="F18" s="38" t="s">
        <v>82</v>
      </c>
      <c r="G18" s="415" t="s">
        <v>116</v>
      </c>
      <c r="H18" s="37" t="s">
        <v>84</v>
      </c>
      <c r="I18" s="416" t="s">
        <v>83</v>
      </c>
    </row>
    <row r="19" spans="2:11" ht="21.5" thickBot="1" x14ac:dyDescent="0.4">
      <c r="B19" s="39"/>
      <c r="C19" s="572" t="s">
        <v>354</v>
      </c>
      <c r="D19" s="573"/>
      <c r="E19" s="573"/>
      <c r="F19" s="573"/>
      <c r="G19" s="573"/>
      <c r="H19" s="573"/>
      <c r="I19" s="574"/>
    </row>
    <row r="20" spans="2:11" ht="37.5" customHeight="1" thickBot="1" x14ac:dyDescent="0.4">
      <c r="B20" s="542" t="s">
        <v>85</v>
      </c>
      <c r="C20" s="543"/>
      <c r="D20" s="543"/>
      <c r="E20" s="543"/>
      <c r="F20" s="543"/>
      <c r="G20" s="543"/>
      <c r="H20" s="543"/>
      <c r="I20" s="544"/>
    </row>
    <row r="21" spans="2:11" ht="19" thickBot="1" x14ac:dyDescent="0.4">
      <c r="B21" s="499" t="s">
        <v>86</v>
      </c>
      <c r="C21" s="500"/>
      <c r="D21" s="500"/>
      <c r="E21" s="656"/>
      <c r="F21" s="500" t="s">
        <v>87</v>
      </c>
      <c r="G21" s="500"/>
      <c r="H21" s="500"/>
      <c r="I21" s="60">
        <f>Supplier1!$I$21</f>
        <v>0.25</v>
      </c>
    </row>
    <row r="22" spans="2:11" ht="15" customHeight="1" x14ac:dyDescent="0.35">
      <c r="B22" s="471" t="s">
        <v>339</v>
      </c>
      <c r="C22" s="472"/>
      <c r="D22" s="472"/>
      <c r="E22" s="472"/>
      <c r="F22" s="472"/>
      <c r="G22" s="472"/>
      <c r="H22" s="472"/>
      <c r="I22" s="473"/>
      <c r="J22" s="692" t="s">
        <v>88</v>
      </c>
      <c r="K22" s="521" t="s">
        <v>335</v>
      </c>
    </row>
    <row r="23" spans="2:11" ht="15" thickBot="1" x14ac:dyDescent="0.4">
      <c r="B23" s="474" t="s">
        <v>89</v>
      </c>
      <c r="C23" s="475"/>
      <c r="D23" s="475"/>
      <c r="E23" s="475"/>
      <c r="F23" s="475"/>
      <c r="G23" s="475"/>
      <c r="H23" s="475"/>
      <c r="I23" s="476"/>
      <c r="J23" s="693"/>
      <c r="K23" s="522"/>
    </row>
    <row r="24" spans="2:11" ht="16" thickBot="1" x14ac:dyDescent="0.4">
      <c r="B24" s="699"/>
      <c r="C24" s="700"/>
      <c r="D24" s="700"/>
      <c r="E24" s="700"/>
      <c r="F24" s="700"/>
      <c r="G24" s="66" t="s">
        <v>117</v>
      </c>
      <c r="H24" s="66" t="s">
        <v>91</v>
      </c>
      <c r="I24" s="66" t="s">
        <v>92</v>
      </c>
      <c r="J24" s="324" t="s">
        <v>93</v>
      </c>
      <c r="K24" s="346" t="s">
        <v>334</v>
      </c>
    </row>
    <row r="25" spans="2:11" ht="15" customHeight="1" x14ac:dyDescent="0.35">
      <c r="B25" s="607" t="s">
        <v>94</v>
      </c>
      <c r="C25" s="608"/>
      <c r="D25" s="608"/>
      <c r="E25" s="608"/>
      <c r="F25" s="701"/>
      <c r="G25" s="333">
        <f>Supplier1!G25</f>
        <v>1</v>
      </c>
      <c r="H25" s="417"/>
      <c r="I25" s="417"/>
      <c r="J25" s="418"/>
      <c r="K25" s="515"/>
    </row>
    <row r="26" spans="2:11" ht="15" customHeight="1" x14ac:dyDescent="0.35">
      <c r="B26" s="607" t="s">
        <v>95</v>
      </c>
      <c r="C26" s="608"/>
      <c r="D26" s="608"/>
      <c r="E26" s="608"/>
      <c r="F26" s="701"/>
      <c r="G26" s="327">
        <f>Supplier1!G26</f>
        <v>1</v>
      </c>
      <c r="H26" s="419"/>
      <c r="I26" s="419"/>
      <c r="J26" s="420"/>
      <c r="K26" s="516"/>
    </row>
    <row r="27" spans="2:11" ht="15" customHeight="1" x14ac:dyDescent="0.35">
      <c r="B27" s="607" t="s">
        <v>230</v>
      </c>
      <c r="C27" s="608"/>
      <c r="D27" s="608"/>
      <c r="E27" s="608"/>
      <c r="F27" s="701"/>
      <c r="G27" s="327">
        <f>Supplier1!G27</f>
        <v>1</v>
      </c>
      <c r="H27" s="419"/>
      <c r="I27" s="419"/>
      <c r="J27" s="420"/>
      <c r="K27" s="516"/>
    </row>
    <row r="28" spans="2:11" ht="15" customHeight="1" thickBot="1" x14ac:dyDescent="0.4">
      <c r="B28" s="607" t="s">
        <v>96</v>
      </c>
      <c r="C28" s="608"/>
      <c r="D28" s="608"/>
      <c r="E28" s="608"/>
      <c r="F28" s="701"/>
      <c r="G28" s="330">
        <f>Supplier1!G28</f>
        <v>1</v>
      </c>
      <c r="H28" s="421"/>
      <c r="I28" s="421"/>
      <c r="J28" s="422"/>
      <c r="K28" s="516"/>
    </row>
    <row r="29" spans="2:11" ht="15.75" hidden="1" customHeight="1" thickBot="1" x14ac:dyDescent="0.4">
      <c r="B29" s="733" t="s">
        <v>97</v>
      </c>
      <c r="C29" s="734"/>
      <c r="D29" s="734"/>
      <c r="E29" s="734"/>
      <c r="F29" s="735"/>
      <c r="G29" s="335" t="e">
        <f>Supplier1!#REF!</f>
        <v>#REF!</v>
      </c>
      <c r="H29" s="358"/>
      <c r="I29" s="362"/>
      <c r="J29" s="365" t="s">
        <v>59</v>
      </c>
      <c r="K29" s="516"/>
    </row>
    <row r="30" spans="2:11" ht="15" thickBot="1" x14ac:dyDescent="0.4">
      <c r="B30" s="45" t="s">
        <v>98</v>
      </c>
      <c r="C30" s="46"/>
      <c r="D30" s="46"/>
      <c r="E30" s="46"/>
      <c r="F30" s="47"/>
      <c r="G30" s="339">
        <f>SUM(G25:G28)</f>
        <v>4</v>
      </c>
      <c r="H30" s="49">
        <f>($G25*H25)+($G26*H26)+($G27*H27)+($G28*H28)</f>
        <v>0</v>
      </c>
      <c r="I30" s="49">
        <f>($G25*I25)+($G26*I26)+($G27*I27)+($G28*I28)</f>
        <v>0</v>
      </c>
      <c r="K30" s="516"/>
    </row>
    <row r="31" spans="2:11" ht="33" customHeight="1" thickBot="1" x14ac:dyDescent="0.4">
      <c r="B31" s="696" t="s">
        <v>99</v>
      </c>
      <c r="C31" s="697"/>
      <c r="D31" s="697"/>
      <c r="E31" s="697"/>
      <c r="F31" s="698"/>
      <c r="G31" s="63"/>
      <c r="H31" s="51">
        <f>IF(G30=0,0,H30/$G$30/2*100%*$I$21)</f>
        <v>0</v>
      </c>
      <c r="I31" s="52">
        <f>IF(G30=0,0,I30/$G$30/2*100%*$I$21)</f>
        <v>0</v>
      </c>
      <c r="K31" s="516"/>
    </row>
    <row r="32" spans="2:11" ht="15" customHeight="1" x14ac:dyDescent="0.35">
      <c r="B32" s="471" t="s">
        <v>339</v>
      </c>
      <c r="C32" s="472"/>
      <c r="D32" s="472"/>
      <c r="E32" s="472"/>
      <c r="F32" s="472"/>
      <c r="G32" s="472"/>
      <c r="H32" s="472"/>
      <c r="I32" s="473"/>
      <c r="J32" s="692" t="s">
        <v>88</v>
      </c>
      <c r="K32" s="516"/>
    </row>
    <row r="33" spans="2:13" ht="15.75" customHeight="1" thickBot="1" x14ac:dyDescent="0.4">
      <c r="B33" s="474" t="s">
        <v>314</v>
      </c>
      <c r="C33" s="475"/>
      <c r="D33" s="475"/>
      <c r="E33" s="475"/>
      <c r="F33" s="475"/>
      <c r="G33" s="475"/>
      <c r="H33" s="475"/>
      <c r="I33" s="476"/>
      <c r="J33" s="693"/>
      <c r="K33" s="516"/>
    </row>
    <row r="34" spans="2:13" ht="16" thickBot="1" x14ac:dyDescent="0.4">
      <c r="B34" s="597"/>
      <c r="C34" s="598"/>
      <c r="D34" s="598"/>
      <c r="E34" s="598"/>
      <c r="F34" s="598"/>
      <c r="G34" s="66" t="s">
        <v>117</v>
      </c>
      <c r="H34" s="66" t="s">
        <v>91</v>
      </c>
      <c r="I34" s="66" t="s">
        <v>92</v>
      </c>
      <c r="J34" s="344" t="s">
        <v>93</v>
      </c>
      <c r="K34" s="516"/>
    </row>
    <row r="35" spans="2:13" ht="31.5" customHeight="1" x14ac:dyDescent="0.35">
      <c r="B35" s="599" t="s">
        <v>385</v>
      </c>
      <c r="C35" s="600"/>
      <c r="D35" s="600"/>
      <c r="E35" s="600"/>
      <c r="F35" s="601"/>
      <c r="G35" s="333">
        <f>Supplier1!G34</f>
        <v>0</v>
      </c>
      <c r="H35" s="417"/>
      <c r="I35" s="439"/>
      <c r="J35" s="418"/>
      <c r="K35" s="516"/>
    </row>
    <row r="36" spans="2:13" ht="15.75" customHeight="1" x14ac:dyDescent="0.35">
      <c r="B36" s="563" t="s">
        <v>358</v>
      </c>
      <c r="C36" s="564"/>
      <c r="D36" s="564"/>
      <c r="E36" s="564"/>
      <c r="F36" s="565"/>
      <c r="G36" s="327">
        <f>Supplier1!G35</f>
        <v>0</v>
      </c>
      <c r="H36" s="419"/>
      <c r="I36" s="440"/>
      <c r="J36" s="420"/>
      <c r="K36" s="516"/>
    </row>
    <row r="37" spans="2:13" ht="15.75" customHeight="1" x14ac:dyDescent="0.35">
      <c r="B37" s="563" t="s">
        <v>355</v>
      </c>
      <c r="C37" s="564"/>
      <c r="D37" s="564"/>
      <c r="E37" s="564"/>
      <c r="F37" s="565"/>
      <c r="G37" s="327">
        <f>Supplier1!G36</f>
        <v>0</v>
      </c>
      <c r="H37" s="419"/>
      <c r="I37" s="440"/>
      <c r="J37" s="420"/>
      <c r="K37" s="516"/>
    </row>
    <row r="38" spans="2:13" ht="15.75" customHeight="1" x14ac:dyDescent="0.35">
      <c r="B38" s="563" t="s">
        <v>357</v>
      </c>
      <c r="C38" s="564"/>
      <c r="D38" s="564"/>
      <c r="E38" s="564"/>
      <c r="F38" s="565"/>
      <c r="G38" s="327">
        <f>Supplier1!G37</f>
        <v>0</v>
      </c>
      <c r="H38" s="419"/>
      <c r="I38" s="440"/>
      <c r="J38" s="420"/>
      <c r="K38" s="516"/>
    </row>
    <row r="39" spans="2:13" ht="15.75" customHeight="1" x14ac:dyDescent="0.35">
      <c r="B39" s="563" t="s">
        <v>356</v>
      </c>
      <c r="C39" s="564"/>
      <c r="D39" s="564"/>
      <c r="E39" s="564"/>
      <c r="F39" s="565"/>
      <c r="G39" s="327">
        <f>Supplier1!G38</f>
        <v>0</v>
      </c>
      <c r="H39" s="419"/>
      <c r="I39" s="440"/>
      <c r="J39" s="420"/>
      <c r="K39" s="516"/>
    </row>
    <row r="40" spans="2:13" ht="15.75" customHeight="1" x14ac:dyDescent="0.35">
      <c r="B40" s="563" t="s">
        <v>359</v>
      </c>
      <c r="C40" s="564"/>
      <c r="D40" s="564"/>
      <c r="E40" s="564"/>
      <c r="F40" s="565"/>
      <c r="G40" s="327">
        <f>Supplier1!G39</f>
        <v>0</v>
      </c>
      <c r="H40" s="419"/>
      <c r="I40" s="440"/>
      <c r="J40" s="420"/>
      <c r="K40" s="516"/>
    </row>
    <row r="41" spans="2:13" ht="15.75" customHeight="1" x14ac:dyDescent="0.35">
      <c r="B41" s="563" t="s">
        <v>360</v>
      </c>
      <c r="C41" s="564"/>
      <c r="D41" s="564"/>
      <c r="E41" s="564"/>
      <c r="F41" s="565"/>
      <c r="G41" s="327">
        <f>Supplier1!G40</f>
        <v>0</v>
      </c>
      <c r="H41" s="419"/>
      <c r="I41" s="440"/>
      <c r="J41" s="420"/>
      <c r="K41" s="516"/>
    </row>
    <row r="42" spans="2:13" ht="15.75" customHeight="1" thickBot="1" x14ac:dyDescent="0.4">
      <c r="B42" s="566" t="s">
        <v>361</v>
      </c>
      <c r="C42" s="567"/>
      <c r="D42" s="567"/>
      <c r="E42" s="567"/>
      <c r="F42" s="568"/>
      <c r="G42" s="330">
        <f>Supplier1!G41</f>
        <v>0</v>
      </c>
      <c r="H42" s="421"/>
      <c r="I42" s="440"/>
      <c r="J42" s="422"/>
      <c r="K42" s="517"/>
    </row>
    <row r="43" spans="2:13" ht="15" thickBot="1" x14ac:dyDescent="0.4">
      <c r="B43" s="539" t="s">
        <v>98</v>
      </c>
      <c r="C43" s="540"/>
      <c r="D43" s="540"/>
      <c r="E43" s="540"/>
      <c r="F43" s="541"/>
      <c r="G43" s="53">
        <f>SUM(G35:G42)</f>
        <v>0</v>
      </c>
      <c r="H43" s="49">
        <f>($G35*H35)+($G37*H37)+($G38*H38)+($G39*H39)+($G40*H40)+($G41*H41)+($G42*H42)+(G36*H36)</f>
        <v>0</v>
      </c>
      <c r="I43" s="49">
        <f>($G35*I35)+($G37*I37)+($G38*I38)+($G39*I39)+($G40*I40)+($G41*I41)+($G42*I42)+(G36*I36)</f>
        <v>0</v>
      </c>
    </row>
    <row r="44" spans="2:13" ht="30.75" customHeight="1" thickBot="1" x14ac:dyDescent="0.4">
      <c r="B44" s="542" t="s">
        <v>100</v>
      </c>
      <c r="C44" s="543"/>
      <c r="D44" s="543"/>
      <c r="E44" s="543"/>
      <c r="F44" s="544"/>
      <c r="G44" s="54"/>
      <c r="H44" s="51">
        <f>IF(G43=0,0,H43/$G$43/2*100%*$I$21)</f>
        <v>0</v>
      </c>
      <c r="I44" s="52">
        <f>IF(G43=0,0,I43/$G$43/2*100%*$I$21)</f>
        <v>0</v>
      </c>
      <c r="L44" s="40"/>
      <c r="M44" s="40"/>
    </row>
    <row r="45" spans="2:13" s="40" customFormat="1" ht="15" thickBot="1" x14ac:dyDescent="0.4">
      <c r="B45" s="55"/>
      <c r="C45" s="55"/>
      <c r="D45" s="55"/>
      <c r="E45" s="55"/>
      <c r="F45" s="55"/>
      <c r="G45" s="55"/>
      <c r="H45" s="55"/>
      <c r="I45" s="55"/>
      <c r="L45"/>
      <c r="M45"/>
    </row>
    <row r="46" spans="2:13" ht="21.5" thickBot="1" x14ac:dyDescent="0.4">
      <c r="B46" s="56"/>
      <c r="C46" s="572" t="s">
        <v>386</v>
      </c>
      <c r="D46" s="573"/>
      <c r="E46" s="573"/>
      <c r="F46" s="573"/>
      <c r="G46" s="573"/>
      <c r="H46" s="573"/>
      <c r="I46" s="574"/>
      <c r="J46" s="692" t="s">
        <v>88</v>
      </c>
      <c r="K46" s="521" t="s">
        <v>335</v>
      </c>
    </row>
    <row r="47" spans="2:13" ht="19" thickBot="1" x14ac:dyDescent="0.4">
      <c r="B47" s="139" t="s">
        <v>260</v>
      </c>
      <c r="C47" s="140"/>
      <c r="D47" s="140"/>
      <c r="E47" s="140"/>
      <c r="F47" s="140"/>
      <c r="G47" s="140"/>
      <c r="H47" s="140"/>
      <c r="I47" s="179">
        <f>Supplier1!$I$46</f>
        <v>0.25</v>
      </c>
      <c r="J47" s="693"/>
      <c r="K47" s="522"/>
    </row>
    <row r="48" spans="2:13" ht="16" thickBot="1" x14ac:dyDescent="0.4">
      <c r="B48" s="764"/>
      <c r="C48" s="765"/>
      <c r="D48" s="765"/>
      <c r="E48" s="765"/>
      <c r="F48" s="766"/>
      <c r="G48" s="66" t="s">
        <v>117</v>
      </c>
      <c r="H48" s="66" t="s">
        <v>91</v>
      </c>
      <c r="I48" s="66" t="s">
        <v>92</v>
      </c>
      <c r="J48" s="324" t="s">
        <v>93</v>
      </c>
      <c r="K48" s="346" t="s">
        <v>334</v>
      </c>
    </row>
    <row r="49" spans="2:11" ht="15.75" customHeight="1" x14ac:dyDescent="0.35">
      <c r="B49" s="578" t="s">
        <v>362</v>
      </c>
      <c r="C49" s="579"/>
      <c r="D49" s="579"/>
      <c r="E49" s="579"/>
      <c r="F49" s="580"/>
      <c r="G49" s="333">
        <f>Supplier1!G48</f>
        <v>1</v>
      </c>
      <c r="H49" s="417"/>
      <c r="I49" s="439"/>
      <c r="J49" s="418"/>
      <c r="K49" s="515"/>
    </row>
    <row r="50" spans="2:11" ht="15.75" customHeight="1" x14ac:dyDescent="0.35">
      <c r="B50" s="563" t="s">
        <v>363</v>
      </c>
      <c r="C50" s="564"/>
      <c r="D50" s="564"/>
      <c r="E50" s="564"/>
      <c r="F50" s="565"/>
      <c r="G50" s="327">
        <f>Supplier1!G49</f>
        <v>1</v>
      </c>
      <c r="H50" s="419"/>
      <c r="I50" s="440"/>
      <c r="J50" s="420"/>
      <c r="K50" s="516"/>
    </row>
    <row r="51" spans="2:11" ht="30.75" customHeight="1" x14ac:dyDescent="0.35">
      <c r="B51" s="563" t="s">
        <v>364</v>
      </c>
      <c r="C51" s="564"/>
      <c r="D51" s="564"/>
      <c r="E51" s="564"/>
      <c r="F51" s="565"/>
      <c r="G51" s="327">
        <f>Supplier1!G50</f>
        <v>1</v>
      </c>
      <c r="H51" s="419"/>
      <c r="I51" s="440"/>
      <c r="J51" s="420"/>
      <c r="K51" s="516"/>
    </row>
    <row r="52" spans="2:11" ht="33.75" customHeight="1" thickBot="1" x14ac:dyDescent="0.4">
      <c r="B52" s="563" t="s">
        <v>365</v>
      </c>
      <c r="C52" s="564"/>
      <c r="D52" s="564"/>
      <c r="E52" s="564"/>
      <c r="F52" s="565"/>
      <c r="G52" s="327">
        <f>Supplier1!G51</f>
        <v>1</v>
      </c>
      <c r="H52" s="419"/>
      <c r="I52" s="440"/>
      <c r="J52" s="420"/>
      <c r="K52" s="516"/>
    </row>
    <row r="53" spans="2:11" ht="30.75" hidden="1" customHeight="1" x14ac:dyDescent="0.35">
      <c r="B53" s="553"/>
      <c r="C53" s="551"/>
      <c r="D53" s="551"/>
      <c r="E53" s="551"/>
      <c r="F53" s="552"/>
      <c r="G53" s="327"/>
      <c r="H53" s="419"/>
      <c r="I53" s="440"/>
      <c r="J53" s="420"/>
      <c r="K53" s="516"/>
    </row>
    <row r="54" spans="2:11" ht="15.75" hidden="1" customHeight="1" x14ac:dyDescent="0.35">
      <c r="B54" s="553"/>
      <c r="C54" s="551"/>
      <c r="D54" s="551"/>
      <c r="E54" s="551"/>
      <c r="F54" s="552"/>
      <c r="G54" s="327"/>
      <c r="H54" s="419"/>
      <c r="I54" s="440"/>
      <c r="J54" s="420"/>
      <c r="K54" s="516"/>
    </row>
    <row r="55" spans="2:11" ht="15.75" hidden="1" customHeight="1" x14ac:dyDescent="0.35">
      <c r="B55" s="553"/>
      <c r="C55" s="551"/>
      <c r="D55" s="551"/>
      <c r="E55" s="551"/>
      <c r="F55" s="552"/>
      <c r="G55" s="327"/>
      <c r="H55" s="419"/>
      <c r="I55" s="440"/>
      <c r="J55" s="424"/>
      <c r="K55" s="516"/>
    </row>
    <row r="56" spans="2:11" ht="15.75" hidden="1" customHeight="1" thickBot="1" x14ac:dyDescent="0.4">
      <c r="B56" s="758"/>
      <c r="C56" s="759"/>
      <c r="D56" s="759"/>
      <c r="E56" s="759"/>
      <c r="F56" s="760"/>
      <c r="G56" s="330"/>
      <c r="H56" s="421"/>
      <c r="I56" s="440"/>
      <c r="J56" s="422"/>
      <c r="K56" s="517"/>
    </row>
    <row r="57" spans="2:11" ht="15.75" hidden="1" customHeight="1" thickBot="1" x14ac:dyDescent="0.4">
      <c r="B57" s="761"/>
      <c r="C57" s="762"/>
      <c r="D57" s="762"/>
      <c r="E57" s="762"/>
      <c r="F57" s="763"/>
      <c r="G57" s="326"/>
      <c r="H57" s="358"/>
      <c r="I57" s="43"/>
      <c r="J57" s="65" t="s">
        <v>59</v>
      </c>
    </row>
    <row r="58" spans="2:11" ht="15.75" hidden="1" customHeight="1" thickBot="1" x14ac:dyDescent="0.4">
      <c r="B58" s="553"/>
      <c r="C58" s="551"/>
      <c r="D58" s="551"/>
      <c r="E58" s="551"/>
      <c r="F58" s="552"/>
      <c r="G58" s="141"/>
      <c r="H58" s="42"/>
      <c r="I58" s="43"/>
      <c r="J58" s="61" t="s">
        <v>59</v>
      </c>
    </row>
    <row r="59" spans="2:11" ht="15.75" hidden="1" customHeight="1" thickBot="1" x14ac:dyDescent="0.4">
      <c r="B59" s="553"/>
      <c r="C59" s="551"/>
      <c r="D59" s="551"/>
      <c r="E59" s="551"/>
      <c r="F59" s="552"/>
      <c r="G59" s="142"/>
      <c r="H59" s="42"/>
      <c r="I59" s="43"/>
      <c r="J59" s="61"/>
    </row>
    <row r="60" spans="2:11" ht="15" thickBot="1" x14ac:dyDescent="0.4">
      <c r="B60" s="539" t="s">
        <v>102</v>
      </c>
      <c r="C60" s="540"/>
      <c r="D60" s="540"/>
      <c r="E60" s="540"/>
      <c r="F60" s="541"/>
      <c r="G60" s="143">
        <f>SUM(G49:G59)</f>
        <v>4</v>
      </c>
      <c r="H60" s="49">
        <f>($G49*H49)+($G50*H50)+($G51*H51)+($G52*H52)+($G53*H53)+($G55*H55)+($G56*H56)+($G57*H57)+(G54*H54)</f>
        <v>0</v>
      </c>
      <c r="I60" s="49">
        <f>($G49*I49)+($G50*I50)+($G51*I51)+($G52*I52)+($G53*I53)+($G55*I55)+($G56*I56)+($G57*I57)+(G54*I54)</f>
        <v>0</v>
      </c>
    </row>
    <row r="61" spans="2:11" ht="33" customHeight="1" thickBot="1" x14ac:dyDescent="0.4">
      <c r="B61" s="542" t="s">
        <v>103</v>
      </c>
      <c r="C61" s="543"/>
      <c r="D61" s="543"/>
      <c r="E61" s="543"/>
      <c r="F61" s="544"/>
      <c r="G61" s="54"/>
      <c r="H61" s="51">
        <f>IF(G60=0,0,H60/$G$60/2*100%*$I$47)</f>
        <v>0</v>
      </c>
      <c r="I61" s="52">
        <f>IF(G60=0,0,I60/$G$60/2*100%*$I$47)</f>
        <v>0</v>
      </c>
    </row>
    <row r="62" spans="2:11" ht="15" thickBot="1" x14ac:dyDescent="0.4"/>
    <row r="63" spans="2:11" ht="21.5" thickBot="1" x14ac:dyDescent="0.4">
      <c r="B63" s="39"/>
      <c r="C63" s="572" t="s">
        <v>369</v>
      </c>
      <c r="D63" s="573"/>
      <c r="E63" s="573"/>
      <c r="F63" s="573"/>
      <c r="G63" s="573"/>
      <c r="H63" s="573"/>
      <c r="I63" s="574"/>
      <c r="J63" s="25"/>
    </row>
    <row r="64" spans="2:11" x14ac:dyDescent="0.35">
      <c r="B64" s="677" t="s">
        <v>372</v>
      </c>
      <c r="C64" s="678"/>
      <c r="D64" s="678"/>
      <c r="E64" s="678"/>
      <c r="F64" s="678"/>
      <c r="G64" s="678"/>
      <c r="H64" s="678"/>
      <c r="I64" s="694">
        <f>Supplier1!$I$59</f>
        <v>0.2</v>
      </c>
      <c r="J64" s="692" t="s">
        <v>88</v>
      </c>
      <c r="K64" s="521" t="s">
        <v>335</v>
      </c>
    </row>
    <row r="65" spans="2:11" ht="15" thickBot="1" x14ac:dyDescent="0.4">
      <c r="B65" s="545" t="s">
        <v>376</v>
      </c>
      <c r="C65" s="546"/>
      <c r="D65" s="546"/>
      <c r="E65" s="546"/>
      <c r="F65" s="546"/>
      <c r="G65" s="546"/>
      <c r="H65" s="546"/>
      <c r="I65" s="695"/>
      <c r="J65" s="693"/>
      <c r="K65" s="522"/>
    </row>
    <row r="66" spans="2:11" ht="16.5" customHeight="1" thickBot="1" x14ac:dyDescent="0.4">
      <c r="B66" s="547"/>
      <c r="C66" s="548"/>
      <c r="D66" s="548"/>
      <c r="E66" s="548"/>
      <c r="F66" s="549"/>
      <c r="G66" s="66" t="s">
        <v>117</v>
      </c>
      <c r="H66" s="66" t="s">
        <v>91</v>
      </c>
      <c r="I66" s="66" t="s">
        <v>92</v>
      </c>
      <c r="J66" s="324" t="s">
        <v>93</v>
      </c>
      <c r="K66" s="346" t="s">
        <v>334</v>
      </c>
    </row>
    <row r="67" spans="2:11" ht="15.75" customHeight="1" thickBot="1" x14ac:dyDescent="0.4">
      <c r="B67" s="550" t="s">
        <v>229</v>
      </c>
      <c r="C67" s="551"/>
      <c r="D67" s="551"/>
      <c r="E67" s="551"/>
      <c r="F67" s="552"/>
      <c r="G67" s="66">
        <f>Supplier1!G62</f>
        <v>1</v>
      </c>
      <c r="H67" s="425"/>
      <c r="I67" s="425"/>
      <c r="J67" s="426"/>
      <c r="K67" s="515"/>
    </row>
    <row r="68" spans="2:11" ht="15" thickBot="1" x14ac:dyDescent="0.4">
      <c r="B68" s="539" t="s">
        <v>104</v>
      </c>
      <c r="C68" s="540"/>
      <c r="D68" s="540"/>
      <c r="E68" s="540"/>
      <c r="F68" s="541"/>
      <c r="G68" s="66">
        <f>SUM(G67:G67)</f>
        <v>1</v>
      </c>
      <c r="H68" s="331">
        <f>($G67*H67)</f>
        <v>0</v>
      </c>
      <c r="I68" s="49">
        <f>($G67*I67)</f>
        <v>0</v>
      </c>
      <c r="K68" s="516"/>
    </row>
    <row r="69" spans="2:11" ht="33" customHeight="1" thickBot="1" x14ac:dyDescent="0.4">
      <c r="B69" s="542" t="s">
        <v>105</v>
      </c>
      <c r="C69" s="543"/>
      <c r="D69" s="543"/>
      <c r="E69" s="543"/>
      <c r="F69" s="544"/>
      <c r="G69" s="50"/>
      <c r="H69" s="51">
        <f>IF(G68=0,0,H68/$G$68/2*100%*$I$64)</f>
        <v>0</v>
      </c>
      <c r="I69" s="52">
        <f>IF(G68=0,0,I68/$G$68/2*100%*$I$64)</f>
        <v>0</v>
      </c>
      <c r="K69" s="517"/>
    </row>
    <row r="70" spans="2:11" ht="15" thickBot="1" x14ac:dyDescent="0.4"/>
    <row r="71" spans="2:11" ht="21.5" thickBot="1" x14ac:dyDescent="0.4">
      <c r="B71" s="39"/>
      <c r="C71" s="572" t="s">
        <v>370</v>
      </c>
      <c r="D71" s="573"/>
      <c r="E71" s="573"/>
      <c r="F71" s="573"/>
      <c r="G71" s="573"/>
      <c r="H71" s="573"/>
      <c r="I71" s="574"/>
    </row>
    <row r="72" spans="2:11" ht="18.75" customHeight="1" x14ac:dyDescent="0.35">
      <c r="B72" s="471" t="s">
        <v>377</v>
      </c>
      <c r="C72" s="472"/>
      <c r="D72" s="472"/>
      <c r="E72" s="472"/>
      <c r="F72" s="472"/>
      <c r="G72" s="472"/>
      <c r="H72" s="473"/>
      <c r="I72" s="683">
        <f>Supplier1!$I$67</f>
        <v>0.2</v>
      </c>
      <c r="J72" s="757" t="s">
        <v>88</v>
      </c>
      <c r="K72" s="521" t="s">
        <v>335</v>
      </c>
    </row>
    <row r="73" spans="2:11" ht="18.75" customHeight="1" x14ac:dyDescent="0.35">
      <c r="B73" s="681" t="s">
        <v>379</v>
      </c>
      <c r="C73" s="682"/>
      <c r="D73" s="682"/>
      <c r="E73" s="682"/>
      <c r="F73" s="682"/>
      <c r="G73" s="682"/>
      <c r="H73" s="691"/>
      <c r="I73" s="684"/>
      <c r="J73" s="534"/>
      <c r="K73" s="523"/>
    </row>
    <row r="74" spans="2:11" ht="19.5" customHeight="1" thickBot="1" x14ac:dyDescent="0.4">
      <c r="B74" s="474" t="s">
        <v>341</v>
      </c>
      <c r="C74" s="475"/>
      <c r="D74" s="475"/>
      <c r="E74" s="475"/>
      <c r="F74" s="475"/>
      <c r="G74" s="475"/>
      <c r="H74" s="476"/>
      <c r="I74" s="685"/>
      <c r="J74" s="535"/>
      <c r="K74" s="522"/>
    </row>
    <row r="75" spans="2:11" ht="16.5" customHeight="1" thickBot="1" x14ac:dyDescent="0.4">
      <c r="B75" s="536"/>
      <c r="C75" s="537"/>
      <c r="D75" s="537"/>
      <c r="E75" s="537"/>
      <c r="F75" s="538"/>
      <c r="G75" s="66" t="s">
        <v>117</v>
      </c>
      <c r="H75" s="66" t="s">
        <v>91</v>
      </c>
      <c r="I75" s="66" t="s">
        <v>92</v>
      </c>
      <c r="J75" s="325" t="s">
        <v>93</v>
      </c>
      <c r="K75" s="346" t="s">
        <v>334</v>
      </c>
    </row>
    <row r="76" spans="2:11" ht="15.75" customHeight="1" thickBot="1" x14ac:dyDescent="0.4">
      <c r="B76" s="550" t="s">
        <v>226</v>
      </c>
      <c r="C76" s="551"/>
      <c r="D76" s="551"/>
      <c r="E76" s="551"/>
      <c r="F76" s="552"/>
      <c r="G76" s="37">
        <f>Supplier1!G71</f>
        <v>1</v>
      </c>
      <c r="H76" s="431"/>
      <c r="I76" s="425"/>
      <c r="J76" s="426"/>
      <c r="K76" s="515"/>
    </row>
    <row r="77" spans="2:11" ht="15" thickBot="1" x14ac:dyDescent="0.4">
      <c r="B77" s="539" t="s">
        <v>106</v>
      </c>
      <c r="C77" s="540"/>
      <c r="D77" s="540"/>
      <c r="E77" s="540"/>
      <c r="F77" s="541"/>
      <c r="G77" s="64">
        <f>SUM(G76:G76)</f>
        <v>1</v>
      </c>
      <c r="H77" s="49">
        <f>($G76*H76)</f>
        <v>0</v>
      </c>
      <c r="I77" s="49">
        <f>($G76*I76)</f>
        <v>0</v>
      </c>
      <c r="K77" s="517"/>
    </row>
    <row r="78" spans="2:11" ht="31.5" customHeight="1" thickBot="1" x14ac:dyDescent="0.4">
      <c r="B78" s="542" t="s">
        <v>107</v>
      </c>
      <c r="C78" s="543"/>
      <c r="D78" s="543"/>
      <c r="E78" s="543"/>
      <c r="F78" s="544"/>
      <c r="G78" s="54"/>
      <c r="H78" s="51">
        <f>IF(G77=0,0,H77/$G$77/2*100%*$I$72)</f>
        <v>0</v>
      </c>
      <c r="I78" s="52">
        <f>IF(G77=0,0,I77/$G$77/2*100%*$I$72)</f>
        <v>0</v>
      </c>
    </row>
    <row r="79" spans="2:11" ht="15" thickBot="1" x14ac:dyDescent="0.4"/>
    <row r="80" spans="2:11" ht="21.5" thickBot="1" x14ac:dyDescent="0.4">
      <c r="B80" s="39"/>
      <c r="C80" s="572" t="s">
        <v>371</v>
      </c>
      <c r="D80" s="573"/>
      <c r="E80" s="573"/>
      <c r="F80" s="573"/>
      <c r="G80" s="573"/>
      <c r="H80" s="573"/>
      <c r="I80" s="574"/>
    </row>
    <row r="81" spans="1:11" ht="18.75" customHeight="1" x14ac:dyDescent="0.35">
      <c r="B81" s="471" t="s">
        <v>387</v>
      </c>
      <c r="C81" s="472"/>
      <c r="D81" s="472"/>
      <c r="E81" s="472"/>
      <c r="F81" s="472"/>
      <c r="G81" s="472"/>
      <c r="H81" s="473"/>
      <c r="I81" s="530">
        <f>1-I21-I47-I64-I72</f>
        <v>9.9999999999999978E-2</v>
      </c>
      <c r="J81" s="688" t="s">
        <v>88</v>
      </c>
      <c r="K81" s="521" t="s">
        <v>335</v>
      </c>
    </row>
    <row r="82" spans="1:11" ht="15.75" customHeight="1" thickBot="1" x14ac:dyDescent="0.4">
      <c r="B82" s="474" t="s">
        <v>388</v>
      </c>
      <c r="C82" s="475"/>
      <c r="D82" s="475"/>
      <c r="E82" s="475"/>
      <c r="F82" s="475"/>
      <c r="G82" s="475"/>
      <c r="H82" s="476"/>
      <c r="I82" s="532"/>
      <c r="J82" s="689"/>
      <c r="K82" s="522"/>
    </row>
    <row r="83" spans="1:11" ht="16" thickBot="1" x14ac:dyDescent="0.4">
      <c r="B83" s="554"/>
      <c r="C83" s="555"/>
      <c r="D83" s="555"/>
      <c r="E83" s="555"/>
      <c r="F83" s="556"/>
      <c r="G83" s="66" t="s">
        <v>117</v>
      </c>
      <c r="H83" s="332" t="s">
        <v>91</v>
      </c>
      <c r="I83" s="66" t="s">
        <v>92</v>
      </c>
      <c r="J83" s="325" t="s">
        <v>93</v>
      </c>
      <c r="K83" s="346" t="s">
        <v>334</v>
      </c>
    </row>
    <row r="84" spans="1:11" x14ac:dyDescent="0.35">
      <c r="A84" s="4"/>
      <c r="B84" s="559" t="s">
        <v>310</v>
      </c>
      <c r="C84" s="560"/>
      <c r="D84" s="560"/>
      <c r="E84" s="560"/>
      <c r="F84" s="561"/>
      <c r="G84" s="333">
        <f>Supplier1!G79</f>
        <v>1</v>
      </c>
      <c r="H84" s="417"/>
      <c r="I84" s="417"/>
      <c r="J84" s="418"/>
      <c r="K84" s="515"/>
    </row>
    <row r="85" spans="1:11" ht="15.75" customHeight="1" thickBot="1" x14ac:dyDescent="0.4">
      <c r="A85" s="4"/>
      <c r="B85" s="559" t="s">
        <v>374</v>
      </c>
      <c r="C85" s="560"/>
      <c r="D85" s="560"/>
      <c r="E85" s="560"/>
      <c r="F85" s="561"/>
      <c r="G85" s="330">
        <f>Supplier1!G80</f>
        <v>1</v>
      </c>
      <c r="H85" s="421"/>
      <c r="I85" s="421"/>
      <c r="J85" s="422"/>
      <c r="K85" s="517"/>
    </row>
    <row r="86" spans="1:11" ht="15" thickBot="1" x14ac:dyDescent="0.4">
      <c r="B86" s="539" t="s">
        <v>109</v>
      </c>
      <c r="C86" s="540"/>
      <c r="D86" s="540"/>
      <c r="E86" s="540"/>
      <c r="F86" s="541"/>
      <c r="G86" s="190">
        <f>SUM(G84:G85)</f>
        <v>2</v>
      </c>
      <c r="H86" s="58">
        <f>($G84*H84)+($G85*H85)</f>
        <v>0</v>
      </c>
      <c r="I86" s="49">
        <f>($G84*I84)+($G85*I85)</f>
        <v>0</v>
      </c>
    </row>
    <row r="87" spans="1:11" ht="31.5" customHeight="1" thickBot="1" x14ac:dyDescent="0.4">
      <c r="B87" s="542" t="s">
        <v>375</v>
      </c>
      <c r="C87" s="543"/>
      <c r="D87" s="543"/>
      <c r="E87" s="543"/>
      <c r="F87" s="544"/>
      <c r="G87" s="54"/>
      <c r="H87" s="51">
        <f>IF(G86=0,0,H86/$G$86/2*100%*$I$81)</f>
        <v>0</v>
      </c>
      <c r="I87" s="59">
        <f>IF(G86=0,0,I86/$G$86/2*100%*$I$81)</f>
        <v>0</v>
      </c>
    </row>
    <row r="88" spans="1:11" ht="15" thickBot="1" x14ac:dyDescent="0.4"/>
    <row r="89" spans="1:11" ht="15" thickBot="1" x14ac:dyDescent="0.4">
      <c r="B89" s="767" t="s">
        <v>347</v>
      </c>
      <c r="C89" s="768"/>
      <c r="D89" s="768"/>
      <c r="E89" s="768"/>
      <c r="F89" s="769"/>
    </row>
    <row r="90" spans="1:11" ht="202.5" customHeight="1" thickBot="1" x14ac:dyDescent="0.4">
      <c r="B90" s="666"/>
      <c r="C90" s="667"/>
      <c r="D90" s="667"/>
      <c r="E90" s="667"/>
      <c r="F90" s="668"/>
    </row>
  </sheetData>
  <sheetProtection formatRows="0"/>
  <protectedRanges>
    <protectedRange sqref="J84:J85" name="Clarification Sections_2"/>
    <protectedRange sqref="D17 H17:I17" name="Tel nrs and email"/>
    <protectedRange sqref="G18" name="QM28 request"/>
    <protectedRange sqref="I18" name="Report request"/>
    <protectedRange sqref="D14:F15 D16" name="Supplier detail"/>
    <protectedRange sqref="G15" name="Supplier QA person"/>
    <protectedRange sqref="J67 J25:J29 J49:J59 J76 J35:J42" name="Clarification Sections"/>
    <protectedRange sqref="H25:I29" name="Section A options_1"/>
    <protectedRange sqref="H35:I42" name="Section A options_2"/>
    <protectedRange sqref="H67:I67" name="Section A options_6"/>
    <protectedRange sqref="H57:I59" name="Section B_1"/>
    <protectedRange sqref="H49:I56" name="Section A options_5"/>
    <protectedRange sqref="H76:I76" name="Section A options_7"/>
    <protectedRange sqref="H84:I85" name="Section A options_9"/>
  </protectedRanges>
  <mergeCells count="119">
    <mergeCell ref="B89:F89"/>
    <mergeCell ref="B90:F90"/>
    <mergeCell ref="B6:C6"/>
    <mergeCell ref="B7:C7"/>
    <mergeCell ref="D7:F7"/>
    <mergeCell ref="D2:F2"/>
    <mergeCell ref="G2:H2"/>
    <mergeCell ref="D4:F4"/>
    <mergeCell ref="G4:H4"/>
    <mergeCell ref="D5:F5"/>
    <mergeCell ref="G5:H5"/>
    <mergeCell ref="B2:C5"/>
    <mergeCell ref="G3:H3"/>
    <mergeCell ref="E6:F6"/>
    <mergeCell ref="G6:I6"/>
    <mergeCell ref="G7:I7"/>
    <mergeCell ref="B13:I13"/>
    <mergeCell ref="B14:C14"/>
    <mergeCell ref="D14:F14"/>
    <mergeCell ref="G14:I14"/>
    <mergeCell ref="B15:C15"/>
    <mergeCell ref="D15:F15"/>
    <mergeCell ref="G15:I15"/>
    <mergeCell ref="B8:C8"/>
    <mergeCell ref="D8:F8"/>
    <mergeCell ref="B9:C9"/>
    <mergeCell ref="D9:I9"/>
    <mergeCell ref="B10:C12"/>
    <mergeCell ref="D10:I12"/>
    <mergeCell ref="G8:H8"/>
    <mergeCell ref="C19:I19"/>
    <mergeCell ref="B20:I20"/>
    <mergeCell ref="B21:E21"/>
    <mergeCell ref="F21:H21"/>
    <mergeCell ref="B22:I22"/>
    <mergeCell ref="J22:J23"/>
    <mergeCell ref="B23:I23"/>
    <mergeCell ref="B16:C16"/>
    <mergeCell ref="D16:I16"/>
    <mergeCell ref="B17:C17"/>
    <mergeCell ref="D17:E17"/>
    <mergeCell ref="F17:G17"/>
    <mergeCell ref="B18:C18"/>
    <mergeCell ref="B31:F31"/>
    <mergeCell ref="B32:I32"/>
    <mergeCell ref="J32:J33"/>
    <mergeCell ref="B33:I33"/>
    <mergeCell ref="B34:F34"/>
    <mergeCell ref="B35:F35"/>
    <mergeCell ref="B24:F24"/>
    <mergeCell ref="B25:F25"/>
    <mergeCell ref="B26:F26"/>
    <mergeCell ref="B27:F27"/>
    <mergeCell ref="B28:F28"/>
    <mergeCell ref="B29:F29"/>
    <mergeCell ref="B42:F42"/>
    <mergeCell ref="B43:F43"/>
    <mergeCell ref="B44:F44"/>
    <mergeCell ref="C46:I46"/>
    <mergeCell ref="J46:J47"/>
    <mergeCell ref="B48:F48"/>
    <mergeCell ref="B36:F36"/>
    <mergeCell ref="B37:F37"/>
    <mergeCell ref="B38:F38"/>
    <mergeCell ref="B39:F39"/>
    <mergeCell ref="B40:F40"/>
    <mergeCell ref="B41:F41"/>
    <mergeCell ref="B56:F56"/>
    <mergeCell ref="B57:F57"/>
    <mergeCell ref="B58:F58"/>
    <mergeCell ref="B59:F59"/>
    <mergeCell ref="B60:F60"/>
    <mergeCell ref="B61:F61"/>
    <mergeCell ref="B49:F49"/>
    <mergeCell ref="B50:F50"/>
    <mergeCell ref="B52:F52"/>
    <mergeCell ref="B53:F53"/>
    <mergeCell ref="B54:F54"/>
    <mergeCell ref="B55:F55"/>
    <mergeCell ref="B51:F51"/>
    <mergeCell ref="C63:I63"/>
    <mergeCell ref="I64:I65"/>
    <mergeCell ref="J64:J65"/>
    <mergeCell ref="B66:F66"/>
    <mergeCell ref="B67:F67"/>
    <mergeCell ref="B64:H64"/>
    <mergeCell ref="B65:H65"/>
    <mergeCell ref="J72:J74"/>
    <mergeCell ref="B74:H74"/>
    <mergeCell ref="B68:F68"/>
    <mergeCell ref="B69:F69"/>
    <mergeCell ref="C71:I71"/>
    <mergeCell ref="B72:H72"/>
    <mergeCell ref="I72:I74"/>
    <mergeCell ref="B73:H73"/>
    <mergeCell ref="B86:F86"/>
    <mergeCell ref="B87:F87"/>
    <mergeCell ref="B85:F85"/>
    <mergeCell ref="B76:F76"/>
    <mergeCell ref="B81:H81"/>
    <mergeCell ref="I81:I82"/>
    <mergeCell ref="J81:J82"/>
    <mergeCell ref="B82:H82"/>
    <mergeCell ref="B75:F75"/>
    <mergeCell ref="B83:F83"/>
    <mergeCell ref="B84:F84"/>
    <mergeCell ref="B77:F77"/>
    <mergeCell ref="B78:F78"/>
    <mergeCell ref="C80:I80"/>
    <mergeCell ref="K22:K23"/>
    <mergeCell ref="K25:K42"/>
    <mergeCell ref="K49:K56"/>
    <mergeCell ref="K67:K69"/>
    <mergeCell ref="K76:K77"/>
    <mergeCell ref="K84:K85"/>
    <mergeCell ref="K81:K82"/>
    <mergeCell ref="K72:K74"/>
    <mergeCell ref="K64:K65"/>
    <mergeCell ref="K46:K47"/>
  </mergeCells>
  <dataValidations xWindow="713" yWindow="361" count="4">
    <dataValidation type="list" allowBlank="1" showInputMessage="1" showErrorMessage="1" sqref="G18 I18">
      <formula1>"Y,N"</formula1>
    </dataValidation>
    <dataValidation type="list" allowBlank="1" showInputMessage="1" showErrorMessage="1" prompt="Score ?_x000a_0 = no submission_x000a_1 = Data insufficient _x000a_2 = Fail major risks_x000a_3 = Fail minor risks_x000a_4 = Comply (qualified)_x000a_5 = Comply_x000a_" sqref="H29:I29 H57:I59">
      <formula1>$M$3:$M$8</formula1>
    </dataValidation>
    <dataValidation type="list" allowBlank="1" showInputMessage="1" showErrorMessage="1" prompt="Score ?_x000a_0 = No Submission_x000a_1 = Partially Compliant_x000a_2 = Fully Compliant_x000a__x000a_" sqref="H25:I28 H84:I85 H76:I76 H67:I67 H49:I56 H35:I42">
      <formula1>$M$2:$M$8</formula1>
    </dataValidation>
    <dataValidation allowBlank="1" showInputMessage="1" showErrorMessage="1" prompt="Rev 1 for 1st Desktop Evaluation_x000a_Rev 2 for 2nd Desktop Evaluation (Clarification)" sqref="I8"/>
  </dataValidations>
  <pageMargins left="0.7" right="0.7" top="0.75" bottom="0.75" header="0.3" footer="0.3"/>
  <pageSetup orientation="portrait" r:id="rId1"/>
  <drawing r:id="rId2"/>
  <legacyDrawing r:id="rId3"/>
  <oleObjects>
    <mc:AlternateContent xmlns:mc="http://schemas.openxmlformats.org/markup-compatibility/2006">
      <mc:Choice Requires="x14">
        <oleObject progId="Word.Picture.8" shapeId="11265" r:id="rId4">
          <objectPr defaultSize="0" autoPict="0" r:id="rId5">
            <anchor moveWithCells="1" sizeWithCells="1">
              <from>
                <xdr:col>1</xdr:col>
                <xdr:colOff>146050</xdr:colOff>
                <xdr:row>1</xdr:row>
                <xdr:rowOff>107950</xdr:rowOff>
              </from>
              <to>
                <xdr:col>1</xdr:col>
                <xdr:colOff>1257300</xdr:colOff>
                <xdr:row>4</xdr:row>
                <xdr:rowOff>165100</xdr:rowOff>
              </to>
            </anchor>
          </objectPr>
        </oleObject>
      </mc:Choice>
      <mc:Fallback>
        <oleObject progId="Word.Picture.8" shapeId="11265" r:id="rId4"/>
      </mc:Fallback>
    </mc:AlternateContent>
    <mc:AlternateContent xmlns:mc="http://schemas.openxmlformats.org/markup-compatibility/2006">
      <mc:Choice Requires="x14">
        <oleObject progId="Word.Picture.8" shapeId="11266" r:id="rId6">
          <objectPr defaultSize="0" autoPict="0" r:id="rId5">
            <anchor moveWithCells="1" sizeWithCells="1">
              <from>
                <xdr:col>1</xdr:col>
                <xdr:colOff>107950</xdr:colOff>
                <xdr:row>45</xdr:row>
                <xdr:rowOff>31750</xdr:rowOff>
              </from>
              <to>
                <xdr:col>1</xdr:col>
                <xdr:colOff>1270000</xdr:colOff>
                <xdr:row>46</xdr:row>
                <xdr:rowOff>0</xdr:rowOff>
              </to>
            </anchor>
          </objectPr>
        </oleObject>
      </mc:Choice>
      <mc:Fallback>
        <oleObject progId="Word.Picture.8" shapeId="11266" r:id="rId6"/>
      </mc:Fallback>
    </mc:AlternateContent>
    <mc:AlternateContent xmlns:mc="http://schemas.openxmlformats.org/markup-compatibility/2006">
      <mc:Choice Requires="x14">
        <oleObject progId="Word.Picture.8" shapeId="11267" r:id="rId7">
          <objectPr defaultSize="0" autoPict="0" r:id="rId5">
            <anchor moveWithCells="1" sizeWithCells="1">
              <from>
                <xdr:col>1</xdr:col>
                <xdr:colOff>107950</xdr:colOff>
                <xdr:row>18</xdr:row>
                <xdr:rowOff>31750</xdr:rowOff>
              </from>
              <to>
                <xdr:col>1</xdr:col>
                <xdr:colOff>1270000</xdr:colOff>
                <xdr:row>19</xdr:row>
                <xdr:rowOff>0</xdr:rowOff>
              </to>
            </anchor>
          </objectPr>
        </oleObject>
      </mc:Choice>
      <mc:Fallback>
        <oleObject progId="Word.Picture.8" shapeId="11267" r:id="rId7"/>
      </mc:Fallback>
    </mc:AlternateContent>
    <mc:AlternateContent xmlns:mc="http://schemas.openxmlformats.org/markup-compatibility/2006">
      <mc:Choice Requires="x14">
        <oleObject progId="Word.Picture.8" shapeId="11268" r:id="rId8">
          <objectPr defaultSize="0" autoPict="0" r:id="rId5">
            <anchor moveWithCells="1" sizeWithCells="1">
              <from>
                <xdr:col>1</xdr:col>
                <xdr:colOff>146050</xdr:colOff>
                <xdr:row>62</xdr:row>
                <xdr:rowOff>31750</xdr:rowOff>
              </from>
              <to>
                <xdr:col>1</xdr:col>
                <xdr:colOff>1308100</xdr:colOff>
                <xdr:row>63</xdr:row>
                <xdr:rowOff>0</xdr:rowOff>
              </to>
            </anchor>
          </objectPr>
        </oleObject>
      </mc:Choice>
      <mc:Fallback>
        <oleObject progId="Word.Picture.8" shapeId="11268" r:id="rId8"/>
      </mc:Fallback>
    </mc:AlternateContent>
    <mc:AlternateContent xmlns:mc="http://schemas.openxmlformats.org/markup-compatibility/2006">
      <mc:Choice Requires="x14">
        <oleObject progId="Word.Picture.8" shapeId="11269" r:id="rId9">
          <objectPr defaultSize="0" autoPict="0" r:id="rId5">
            <anchor moveWithCells="1" sizeWithCells="1">
              <from>
                <xdr:col>1</xdr:col>
                <xdr:colOff>146050</xdr:colOff>
                <xdr:row>70</xdr:row>
                <xdr:rowOff>31750</xdr:rowOff>
              </from>
              <to>
                <xdr:col>1</xdr:col>
                <xdr:colOff>1308100</xdr:colOff>
                <xdr:row>71</xdr:row>
                <xdr:rowOff>0</xdr:rowOff>
              </to>
            </anchor>
          </objectPr>
        </oleObject>
      </mc:Choice>
      <mc:Fallback>
        <oleObject progId="Word.Picture.8" shapeId="11269" r:id="rId9"/>
      </mc:Fallback>
    </mc:AlternateContent>
    <mc:AlternateContent xmlns:mc="http://schemas.openxmlformats.org/markup-compatibility/2006">
      <mc:Choice Requires="x14">
        <oleObject progId="Word.Picture.8" shapeId="11270" r:id="rId10">
          <objectPr defaultSize="0" autoPict="0" r:id="rId5">
            <anchor moveWithCells="1" sizeWithCells="1">
              <from>
                <xdr:col>1</xdr:col>
                <xdr:colOff>146050</xdr:colOff>
                <xdr:row>79</xdr:row>
                <xdr:rowOff>31750</xdr:rowOff>
              </from>
              <to>
                <xdr:col>1</xdr:col>
                <xdr:colOff>1308100</xdr:colOff>
                <xdr:row>80</xdr:row>
                <xdr:rowOff>0</xdr:rowOff>
              </to>
            </anchor>
          </objectPr>
        </oleObject>
      </mc:Choice>
      <mc:Fallback>
        <oleObject progId="Word.Picture.8" shapeId="11270" r:id="rId10"/>
      </mc:Fallback>
    </mc:AlternateContent>
  </oleObjec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view="pageBreakPreview" topLeftCell="A4" zoomScale="80" zoomScaleNormal="90" zoomScaleSheetLayoutView="80" workbookViewId="0">
      <selection activeCell="B8" sqref="B7:B8"/>
    </sheetView>
  </sheetViews>
  <sheetFormatPr defaultRowHeight="26.25" customHeight="1" x14ac:dyDescent="0.35"/>
  <cols>
    <col min="1" max="1" width="3" customWidth="1"/>
    <col min="2" max="2" width="53.54296875" customWidth="1"/>
    <col min="3" max="3" width="8.453125" customWidth="1"/>
    <col min="4" max="4" width="6.453125" customWidth="1"/>
    <col min="5" max="5" width="8.81640625" customWidth="1"/>
    <col min="6" max="6" width="6.54296875" customWidth="1"/>
    <col min="7" max="7" width="11.54296875" customWidth="1"/>
    <col min="8" max="8" width="5.453125" style="4" hidden="1" customWidth="1"/>
    <col min="9" max="9" width="7.54296875" customWidth="1"/>
    <col min="10" max="10" width="6.453125" customWidth="1"/>
    <col min="11" max="11" width="9" customWidth="1"/>
    <col min="12" max="12" width="7.54296875" customWidth="1"/>
    <col min="13" max="13" width="6" customWidth="1"/>
    <col min="14" max="14" width="11.453125" customWidth="1"/>
    <col min="15" max="15" width="7.81640625" customWidth="1"/>
    <col min="16" max="16" width="6.1796875" customWidth="1"/>
    <col min="17" max="17" width="12.1796875" customWidth="1"/>
    <col min="18" max="18" width="7.54296875" customWidth="1"/>
    <col min="19" max="19" width="6.1796875" customWidth="1"/>
    <col min="20" max="20" width="11.81640625" customWidth="1"/>
    <col min="21" max="21" width="9.81640625" bestFit="1" customWidth="1"/>
    <col min="22" max="22" width="9.1796875" customWidth="1"/>
  </cols>
  <sheetData>
    <row r="1" spans="1:21" ht="42" customHeight="1" thickBot="1" x14ac:dyDescent="1.05">
      <c r="B1" s="67" t="s">
        <v>119</v>
      </c>
      <c r="G1" s="68" t="s">
        <v>120</v>
      </c>
      <c r="Q1" s="770" t="s">
        <v>121</v>
      </c>
      <c r="R1" s="770"/>
      <c r="S1" s="770">
        <f>Supplier1!$D$6</f>
        <v>0</v>
      </c>
      <c r="T1" s="770"/>
      <c r="U1" s="770"/>
    </row>
    <row r="2" spans="1:21" ht="66" customHeight="1" thickBot="1" x14ac:dyDescent="0.45">
      <c r="B2" s="69" t="s">
        <v>122</v>
      </c>
      <c r="C2" s="771" t="s">
        <v>123</v>
      </c>
      <c r="D2" s="772"/>
      <c r="E2" s="772"/>
      <c r="F2" s="773"/>
      <c r="G2" s="70">
        <f>Supplier1!$I$21</f>
        <v>0.25</v>
      </c>
      <c r="H2" s="71"/>
      <c r="I2" s="774" t="s">
        <v>124</v>
      </c>
      <c r="J2" s="775"/>
      <c r="K2" s="72">
        <f>Supplier1!$I$46</f>
        <v>0.25</v>
      </c>
      <c r="L2" s="776" t="s">
        <v>125</v>
      </c>
      <c r="M2" s="777"/>
      <c r="N2" s="73">
        <f>Supplier1!$I$59</f>
        <v>0.2</v>
      </c>
      <c r="O2" s="778" t="s">
        <v>126</v>
      </c>
      <c r="P2" s="779"/>
      <c r="Q2" s="74">
        <f>Supplier1!$I$67</f>
        <v>0.2</v>
      </c>
      <c r="R2" s="780" t="s">
        <v>127</v>
      </c>
      <c r="S2" s="781"/>
      <c r="T2" s="75">
        <f>Supplier1!I76</f>
        <v>9.9999999999999978E-2</v>
      </c>
      <c r="U2" s="76" t="s">
        <v>128</v>
      </c>
    </row>
    <row r="3" spans="1:21" ht="39" customHeight="1" thickBot="1" x14ac:dyDescent="0.4">
      <c r="B3" s="77"/>
      <c r="C3" s="78" t="s">
        <v>129</v>
      </c>
      <c r="D3" s="79" t="s">
        <v>54</v>
      </c>
      <c r="E3" s="78" t="s">
        <v>130</v>
      </c>
      <c r="F3" s="79" t="s">
        <v>54</v>
      </c>
      <c r="G3" s="80" t="s">
        <v>131</v>
      </c>
      <c r="H3" s="81" t="s">
        <v>132</v>
      </c>
      <c r="I3" s="82" t="s">
        <v>133</v>
      </c>
      <c r="J3" s="83" t="s">
        <v>54</v>
      </c>
      <c r="K3" s="84" t="s">
        <v>134</v>
      </c>
      <c r="L3" s="85" t="s">
        <v>135</v>
      </c>
      <c r="M3" s="86" t="s">
        <v>54</v>
      </c>
      <c r="N3" s="87" t="s">
        <v>136</v>
      </c>
      <c r="O3" s="88" t="s">
        <v>137</v>
      </c>
      <c r="P3" s="89" t="s">
        <v>54</v>
      </c>
      <c r="Q3" s="90" t="s">
        <v>138</v>
      </c>
      <c r="R3" s="91" t="s">
        <v>139</v>
      </c>
      <c r="S3" s="92" t="s">
        <v>54</v>
      </c>
      <c r="T3" s="93" t="s">
        <v>140</v>
      </c>
      <c r="U3" s="94" t="s">
        <v>141</v>
      </c>
    </row>
    <row r="4" spans="1:21" ht="28.5" customHeight="1" x14ac:dyDescent="0.35">
      <c r="A4" s="120">
        <v>1</v>
      </c>
      <c r="B4" s="95">
        <f>Supplier1!$D$14</f>
        <v>0</v>
      </c>
      <c r="C4" s="96">
        <f>Supplier1!$G$29</f>
        <v>4</v>
      </c>
      <c r="D4" s="97">
        <f>IF(Supplier1!$I$30&gt;0,Supplier1!$I$29,IF(Supplier1!$H$30&gt;0,Supplier1!$H$29,0))/2</f>
        <v>0</v>
      </c>
      <c r="E4" s="98">
        <f>Supplier1!$G$42</f>
        <v>0</v>
      </c>
      <c r="F4" s="99">
        <f>IF(Supplier1!$I$43&gt;0,Supplier1!$I$42,IF(Supplier1!$H$43&gt;0,Supplier1!$H$42,0))/2</f>
        <v>0</v>
      </c>
      <c r="G4" s="100">
        <f>IF(H4=0,0,IF(H4=1,D4/C4*$G$2,IF(H4=2,F4/E4*$G$2,IF(C4=0,0,IF(E4=0,0,0)))))</f>
        <v>0</v>
      </c>
      <c r="H4" s="101">
        <f>IF(AND(D4&gt;0,F4=0),1,IF(AND(F4&gt;0,D4=0),2,IF(AND(D4=0,F4=0),0)))</f>
        <v>0</v>
      </c>
      <c r="I4" s="102">
        <f>Supplier1!$G$55</f>
        <v>4</v>
      </c>
      <c r="J4" s="103">
        <f>IF(Supplier1!$I$56&gt;0,Supplier1!$I$55,IF(Supplier1!$H$56&gt;0,Supplier1!$H$55,0))/2</f>
        <v>0</v>
      </c>
      <c r="K4" s="104">
        <f>IF(I4=0,0,(J4/I4*$K$2))</f>
        <v>0</v>
      </c>
      <c r="L4" s="105">
        <f>Supplier1!$G$63</f>
        <v>1</v>
      </c>
      <c r="M4" s="103">
        <f>IF(Supplier1!$I$64&gt;0,Supplier1!$I$63,IF(Supplier1!$H$64&gt;0,Supplier1!$H$63,0))/2</f>
        <v>0</v>
      </c>
      <c r="N4" s="106">
        <f>IF(L4=0,0,(M4/L4*$N$2))</f>
        <v>0</v>
      </c>
      <c r="O4" s="107">
        <f>Supplier1!$G$72</f>
        <v>1</v>
      </c>
      <c r="P4" s="103">
        <f>IF(Supplier1!$I$73&gt;0,Supplier1!$I$72,IF(Supplier1!$H$73&gt;0,Supplier1!$H$72,0))/2</f>
        <v>0</v>
      </c>
      <c r="Q4" s="108">
        <f>IF(O4=0,0,(P4/O4*$Q$2))</f>
        <v>0</v>
      </c>
      <c r="R4" s="109">
        <f>Supplier1!$G$81</f>
        <v>2</v>
      </c>
      <c r="S4" s="103">
        <f>IF(Supplier1!$I$82&gt;0,Supplier1!$I$81,IF(Supplier1!$H$82&gt;0,Supplier1!$H$81,0))/2</f>
        <v>0</v>
      </c>
      <c r="T4" s="110">
        <f>IF(R4=0,0,(S4/R4*$T$2))</f>
        <v>0</v>
      </c>
      <c r="U4" s="111">
        <f>G4+K4+N4+Q4+T4</f>
        <v>0</v>
      </c>
    </row>
    <row r="5" spans="1:21" ht="28.5" customHeight="1" x14ac:dyDescent="0.35">
      <c r="A5" s="122">
        <v>2</v>
      </c>
      <c r="B5" s="112">
        <f>Supplier2!$D$14</f>
        <v>0</v>
      </c>
      <c r="C5" s="96">
        <f>Supplier2!$G$30</f>
        <v>4</v>
      </c>
      <c r="D5" s="97">
        <f>IF(Supplier2!$I$31&gt;0,Supplier2!$I$30,IF(Supplier2!$H$31&gt;0,Supplier2!$H$30,0))/2</f>
        <v>0</v>
      </c>
      <c r="E5" s="98">
        <f>Supplier2!$G$43</f>
        <v>0</v>
      </c>
      <c r="F5" s="99">
        <f>IF(Supplier2!$I$44&gt;0,Supplier2!$I$43,IF(Supplier2!$H$44&gt;0,Supplier2!$H$43,0))/2</f>
        <v>0</v>
      </c>
      <c r="G5" s="100">
        <f t="shared" ref="G5:G13" si="0">IF(H5=0,0,IF(H5=1,D5/C5*$G$2,IF(H5=2,F5/E5*$G$2,IF(C5=0,0,IF(E5=0,0,0)))))</f>
        <v>0</v>
      </c>
      <c r="H5" s="101">
        <f>IF(AND(D5&gt;0,F5=0),1,IF(AND(F5&gt;0,D5=0),2,IF(AND(D5=0,F5=0),0)))</f>
        <v>0</v>
      </c>
      <c r="I5" s="102">
        <f>Supplier2!$G$60</f>
        <v>4</v>
      </c>
      <c r="J5" s="103">
        <f>IF(Supplier2!$I$61&gt;0,Supplier2!$I$60,IF(Supplier2!$H$61&gt;0,Supplier2!$H$60,0))/2</f>
        <v>0</v>
      </c>
      <c r="K5" s="104">
        <f>IF(I5=0,0,(J5/I5*$K$2))</f>
        <v>0</v>
      </c>
      <c r="L5" s="105">
        <f>Supplier2!$G$68</f>
        <v>1</v>
      </c>
      <c r="M5" s="103">
        <f>IF(Supplier2!$I$69&gt;0,Supplier2!$I$68,IF(Supplier2!$H$69&gt;0,Supplier2!$H$68,0))/2</f>
        <v>0</v>
      </c>
      <c r="N5" s="106">
        <f>IF(L5=0,0,(M5/L5*$N$2))</f>
        <v>0</v>
      </c>
      <c r="O5" s="107">
        <f>Supplier2!$G$77</f>
        <v>1</v>
      </c>
      <c r="P5" s="103">
        <f>IF(Supplier2!$I$78&gt;0,Supplier2!$I$77,IF(Supplier2!$H$78&gt;0,Supplier2!$H$77,0))/2</f>
        <v>0</v>
      </c>
      <c r="Q5" s="108">
        <f t="shared" ref="Q5:Q13" si="1">IF(O5=0,0,(P5/O5*$Q$2))</f>
        <v>0</v>
      </c>
      <c r="R5" s="109">
        <f>Supplier2!$G$86</f>
        <v>2</v>
      </c>
      <c r="S5" s="103">
        <f>IF(Supplier2!$I$87&gt;0,Supplier2!$I$86,IF(Supplier2!$H$87&gt;0,Supplier2!$H$86,0))/2</f>
        <v>0</v>
      </c>
      <c r="T5" s="110">
        <f t="shared" ref="T5:T13" si="2">IF(R5=0,0,(S5/R5*$T$2))</f>
        <v>0</v>
      </c>
      <c r="U5" s="111">
        <f t="shared" ref="U5:U13" si="3">G5+K5+N5+Q5+T5</f>
        <v>0</v>
      </c>
    </row>
    <row r="6" spans="1:21" ht="28.5" customHeight="1" x14ac:dyDescent="0.35">
      <c r="A6" s="122">
        <v>3</v>
      </c>
      <c r="B6" s="112">
        <f>Supplier3!$D$14</f>
        <v>0</v>
      </c>
      <c r="C6" s="96">
        <f>Supplier3!$G$30</f>
        <v>4</v>
      </c>
      <c r="D6" s="97">
        <f>IF(Supplier3!$I$31&gt;0,Supplier3!$I$30,IF(Supplier3!$H$31&gt;0,Supplier3!$H$30,0))/2</f>
        <v>0</v>
      </c>
      <c r="E6" s="98">
        <f>Supplier3!$G$43</f>
        <v>0</v>
      </c>
      <c r="F6" s="99">
        <f>IF(Supplier3!$I$44&gt;0,Supplier3!$I$43,IF(Supplier3!$H$44&gt;0,Supplier3!$H$43,0))/2</f>
        <v>0</v>
      </c>
      <c r="G6" s="100">
        <f t="shared" si="0"/>
        <v>0</v>
      </c>
      <c r="H6" s="101">
        <f t="shared" ref="H6:H13" si="4">IF(AND(D6&gt;0,F6=0),1,IF(AND(F6&gt;0,D6=0),2,IF(AND(D6=0,F6=0),0)))</f>
        <v>0</v>
      </c>
      <c r="I6" s="102">
        <f>Supplier3!$G$60</f>
        <v>4</v>
      </c>
      <c r="J6" s="103">
        <f>IF(Supplier3!$I$61&gt;0,Supplier3!$I$60,IF(Supplier3!$H$61&gt;0,Supplier3!$H$60,0))/2</f>
        <v>0</v>
      </c>
      <c r="K6" s="104">
        <f t="shared" ref="K6:K13" si="5">IF(I6=0,0,(J6/I6*$K$2))</f>
        <v>0</v>
      </c>
      <c r="L6" s="105">
        <f>Supplier3!$G$68</f>
        <v>1</v>
      </c>
      <c r="M6" s="103">
        <f>IF(Supplier3!$I$69&gt;0,Supplier3!$I$68,IF(Supplier3!$H$69&gt;0,Supplier3!$H$68,0))/2</f>
        <v>0</v>
      </c>
      <c r="N6" s="106">
        <f t="shared" ref="N6:N13" si="6">IF(L6=0,0,(M6/L6*$N$2))</f>
        <v>0</v>
      </c>
      <c r="O6" s="107">
        <f>Supplier3!$G$77</f>
        <v>1</v>
      </c>
      <c r="P6" s="103">
        <f>IF(Supplier3!$I$78&gt;0,Supplier3!$I$77,IF(Supplier3!$H$78&gt;0,Supplier3!$H$77,0))/2</f>
        <v>0</v>
      </c>
      <c r="Q6" s="108">
        <f t="shared" si="1"/>
        <v>0</v>
      </c>
      <c r="R6" s="109">
        <f>Supplier3!$G$86</f>
        <v>2</v>
      </c>
      <c r="S6" s="103">
        <f>IF(Supplier3!$I$87&gt;0,Supplier3!$I$86,IF(Supplier3!$H$87&gt;0,Supplier3!$H$86,0))/2</f>
        <v>0</v>
      </c>
      <c r="T6" s="110">
        <f t="shared" si="2"/>
        <v>0</v>
      </c>
      <c r="U6" s="111">
        <f t="shared" si="3"/>
        <v>0</v>
      </c>
    </row>
    <row r="7" spans="1:21" ht="28.5" customHeight="1" x14ac:dyDescent="0.35">
      <c r="A7" s="122">
        <v>4</v>
      </c>
      <c r="B7" s="112">
        <f>Supplier4!$D$14</f>
        <v>0</v>
      </c>
      <c r="C7" s="96">
        <f>Supplier4!$G$30</f>
        <v>4</v>
      </c>
      <c r="D7" s="97">
        <f>IF(Supplier4!$I$31&gt;0,Supplier4!$I$30,IF(Supplier4!$H$31&gt;0,Supplier4!$H$30,0))/2</f>
        <v>0</v>
      </c>
      <c r="E7" s="98">
        <f>Supplier4!$G$43</f>
        <v>0</v>
      </c>
      <c r="F7" s="99">
        <f>IF(Supplier4!$I$44&gt;0,Supplier4!$I$43,IF(Supplier4!$H$44&gt;0,Supplier4!$H$43,0))/2</f>
        <v>0</v>
      </c>
      <c r="G7" s="100">
        <f t="shared" si="0"/>
        <v>0</v>
      </c>
      <c r="H7" s="101">
        <f t="shared" si="4"/>
        <v>0</v>
      </c>
      <c r="I7" s="102">
        <f>Supplier4!$G$60</f>
        <v>4</v>
      </c>
      <c r="J7" s="103">
        <f>IF(Supplier4!$I$61&gt;0,Supplier4!$I$60,IF(Supplier4!$H$61&gt;0,Supplier4!$H$60,0))/2</f>
        <v>0</v>
      </c>
      <c r="K7" s="104">
        <f t="shared" si="5"/>
        <v>0</v>
      </c>
      <c r="L7" s="105">
        <f>Supplier4!$G$68</f>
        <v>1</v>
      </c>
      <c r="M7" s="103">
        <f>IF(Supplier4!$I$69&gt;0,Supplier4!$I$68,IF(Supplier4!$H$69&gt;0,Supplier4!$H$68,0))/2</f>
        <v>0</v>
      </c>
      <c r="N7" s="106">
        <f t="shared" si="6"/>
        <v>0</v>
      </c>
      <c r="O7" s="107">
        <f>Supplier4!$G$77</f>
        <v>1</v>
      </c>
      <c r="P7" s="103">
        <f>IF(Supplier4!$I$78&gt;0,Supplier4!$I$77,IF(Supplier4!$H$78&gt;0,Supplier4!$H$77,0))/2</f>
        <v>0</v>
      </c>
      <c r="Q7" s="108">
        <f t="shared" si="1"/>
        <v>0</v>
      </c>
      <c r="R7" s="109">
        <f>Supplier4!$G$86</f>
        <v>2</v>
      </c>
      <c r="S7" s="103">
        <f>IF(Supplier4!$I$87&gt;0,Supplier4!$I$86,IF(Supplier4!$H$87&gt;0,Supplier4!$H$86,0))/2</f>
        <v>0</v>
      </c>
      <c r="T7" s="110">
        <f t="shared" si="2"/>
        <v>0</v>
      </c>
      <c r="U7" s="111">
        <f t="shared" si="3"/>
        <v>0</v>
      </c>
    </row>
    <row r="8" spans="1:21" ht="28.5" customHeight="1" x14ac:dyDescent="0.35">
      <c r="A8" s="122">
        <v>5</v>
      </c>
      <c r="B8" s="112">
        <f>Supplier5!$D$14</f>
        <v>0</v>
      </c>
      <c r="C8" s="96">
        <f>Supplier5!$G$30</f>
        <v>4</v>
      </c>
      <c r="D8" s="97">
        <f>IF(Supplier5!$I$31&gt;0,Supplier5!$I$30,IF(Supplier5!$H$31&gt;0,Supplier5!$H$30,0))/2</f>
        <v>0</v>
      </c>
      <c r="E8" s="98">
        <f>Supplier5!$G$43</f>
        <v>0</v>
      </c>
      <c r="F8" s="99">
        <f>IF(Supplier5!$I$44&gt;0,Supplier5!$I$43,IF(Supplier5!$H$44&gt;0,Supplier5!$H$43,0))/2</f>
        <v>0</v>
      </c>
      <c r="G8" s="100">
        <f t="shared" si="0"/>
        <v>0</v>
      </c>
      <c r="H8" s="101">
        <f t="shared" si="4"/>
        <v>0</v>
      </c>
      <c r="I8" s="102">
        <f>Supplier5!$G$60</f>
        <v>4</v>
      </c>
      <c r="J8" s="103">
        <f>IF(Supplier5!$I$61&gt;0,Supplier5!$I$60,IF(Supplier5!$H$61&gt;0,Supplier5!$H$60,0))/2</f>
        <v>0</v>
      </c>
      <c r="K8" s="104">
        <f t="shared" si="5"/>
        <v>0</v>
      </c>
      <c r="L8" s="105">
        <f>Supplier5!$G$68</f>
        <v>1</v>
      </c>
      <c r="M8" s="103">
        <f>IF(Supplier5!$I$69&gt;0,Supplier5!$I$68,IF(Supplier5!$H$69&gt;0,Supplier5!$H$68,0))/2</f>
        <v>0</v>
      </c>
      <c r="N8" s="106">
        <f t="shared" si="6"/>
        <v>0</v>
      </c>
      <c r="O8" s="107">
        <f>Supplier5!$G$77</f>
        <v>1</v>
      </c>
      <c r="P8" s="103">
        <f>IF(Supplier5!$I$78&gt;0,Supplier5!$I$77,IF(Supplier5!$H$78&gt;0,Supplier5!$H$77,0))/2</f>
        <v>0</v>
      </c>
      <c r="Q8" s="108">
        <f t="shared" si="1"/>
        <v>0</v>
      </c>
      <c r="R8" s="109">
        <f>Supplier5!$G$86</f>
        <v>2</v>
      </c>
      <c r="S8" s="103">
        <f>IF(Supplier5!$I$87&gt;0,Supplier5!$I$86,IF(Supplier5!$H$87&gt;0,Supplier5!$H$86,0))/2</f>
        <v>0</v>
      </c>
      <c r="T8" s="110">
        <f t="shared" si="2"/>
        <v>0</v>
      </c>
      <c r="U8" s="111">
        <f t="shared" si="3"/>
        <v>0</v>
      </c>
    </row>
    <row r="9" spans="1:21" ht="28.5" customHeight="1" x14ac:dyDescent="0.35">
      <c r="A9" s="122">
        <v>6</v>
      </c>
      <c r="B9" s="112">
        <f>Supplier6!$D$14</f>
        <v>0</v>
      </c>
      <c r="C9" s="96">
        <f>Supplier6!$G$30</f>
        <v>4</v>
      </c>
      <c r="D9" s="97">
        <f>IF(Supplier6!$I$31&gt;0,Supplier6!$I$30,IF(Supplier6!$H$31&gt;0,Supplier6!$H$30,0))/2</f>
        <v>0</v>
      </c>
      <c r="E9" s="98">
        <f>Supplier6!$G$43</f>
        <v>0</v>
      </c>
      <c r="F9" s="99">
        <f>IF(Supplier6!$I$44&gt;0,Supplier6!$I$43,IF(Supplier6!$H$44&gt;0,Supplier6!$H$43,0))/2</f>
        <v>0</v>
      </c>
      <c r="G9" s="100">
        <f t="shared" si="0"/>
        <v>0</v>
      </c>
      <c r="H9" s="101">
        <f t="shared" si="4"/>
        <v>0</v>
      </c>
      <c r="I9" s="102">
        <f>Supplier6!$G$60</f>
        <v>4</v>
      </c>
      <c r="J9" s="103">
        <f>IF(Supplier6!$I$61&gt;0,Supplier6!$I$60,IF(Supplier6!$H$61&gt;0,Supplier6!$H$60,0))/2</f>
        <v>0</v>
      </c>
      <c r="K9" s="104">
        <f t="shared" si="5"/>
        <v>0</v>
      </c>
      <c r="L9" s="105">
        <f>Supplier6!$G$68</f>
        <v>1</v>
      </c>
      <c r="M9" s="103">
        <f>IF(Supplier6!$I$69&gt;0,Supplier6!$I$68,IF(Supplier6!$H$69&gt;0,Supplier6!$H$68,0))/2</f>
        <v>0</v>
      </c>
      <c r="N9" s="106">
        <f t="shared" si="6"/>
        <v>0</v>
      </c>
      <c r="O9" s="107">
        <f>Supplier6!$G$77</f>
        <v>1</v>
      </c>
      <c r="P9" s="103">
        <f>IF(Supplier6!$I$78&gt;0,Supplier6!$I$77,IF(Supplier6!$H$78&gt;0,Supplier6!$H$77,0))/2</f>
        <v>0</v>
      </c>
      <c r="Q9" s="108">
        <f t="shared" si="1"/>
        <v>0</v>
      </c>
      <c r="R9" s="109">
        <f>Supplier6!$G$86</f>
        <v>2</v>
      </c>
      <c r="S9" s="103">
        <f>IF(Supplier6!$I$87&gt;0,Supplier6!$I$86,IF(Supplier6!$H$87&gt;0,Supplier6!$H$86,0))/2</f>
        <v>0</v>
      </c>
      <c r="T9" s="110">
        <f t="shared" si="2"/>
        <v>0</v>
      </c>
      <c r="U9" s="111">
        <f t="shared" si="3"/>
        <v>0</v>
      </c>
    </row>
    <row r="10" spans="1:21" ht="28.5" customHeight="1" x14ac:dyDescent="0.35">
      <c r="A10" s="122">
        <v>7</v>
      </c>
      <c r="B10" s="112">
        <f>Supplier7!$D$14</f>
        <v>0</v>
      </c>
      <c r="C10" s="96">
        <f>Supplier7!$G$30</f>
        <v>4</v>
      </c>
      <c r="D10" s="97">
        <f>IF(Supplier7!$I$31&gt;0,Supplier7!$I$30,IF(Supplier7!$H$31&gt;0,Supplier7!$H$30,0))/2</f>
        <v>0</v>
      </c>
      <c r="E10" s="98">
        <f>Supplier7!$G$43</f>
        <v>0</v>
      </c>
      <c r="F10" s="99">
        <f>IF(Supplier7!$I$44&gt;0,Supplier7!$I$43,IF(Supplier7!$H$44&gt;0,Supplier7!$H$43,0))/2</f>
        <v>0</v>
      </c>
      <c r="G10" s="100">
        <f t="shared" si="0"/>
        <v>0</v>
      </c>
      <c r="H10" s="101">
        <f t="shared" si="4"/>
        <v>0</v>
      </c>
      <c r="I10" s="102">
        <f>Supplier7!$G$60</f>
        <v>4</v>
      </c>
      <c r="J10" s="103">
        <f>IF(Supplier7!$I$61&gt;0,Supplier7!$I$60,IF(Supplier7!$H$61&gt;0,Supplier7!$H$60,0))/2</f>
        <v>0</v>
      </c>
      <c r="K10" s="104">
        <f t="shared" si="5"/>
        <v>0</v>
      </c>
      <c r="L10" s="105">
        <f>Supplier7!$G$68</f>
        <v>1</v>
      </c>
      <c r="M10" s="103">
        <f>IF(Supplier7!$I$69&gt;0,Supplier7!$I$68,IF(Supplier7!$H$69&gt;0,Supplier7!$H$68,0))/2</f>
        <v>0</v>
      </c>
      <c r="N10" s="106">
        <f t="shared" si="6"/>
        <v>0</v>
      </c>
      <c r="O10" s="107">
        <f>Supplier7!$G$77</f>
        <v>1</v>
      </c>
      <c r="P10" s="103">
        <f>IF(Supplier7!$I$78&gt;0,Supplier7!$I$77,IF(Supplier7!$H$78&gt;0,Supplier7!$H$77,0))/2</f>
        <v>0</v>
      </c>
      <c r="Q10" s="108">
        <f t="shared" si="1"/>
        <v>0</v>
      </c>
      <c r="R10" s="109">
        <f>Supplier7!$G$86</f>
        <v>2</v>
      </c>
      <c r="S10" s="103">
        <f>IF(Supplier7!$I$87&gt;0,Supplier7!$I$86,IF(Supplier7!$H$87&gt;0,Supplier7!$H$86,0))/2</f>
        <v>0</v>
      </c>
      <c r="T10" s="110">
        <f t="shared" si="2"/>
        <v>0</v>
      </c>
      <c r="U10" s="111">
        <f t="shared" si="3"/>
        <v>0</v>
      </c>
    </row>
    <row r="11" spans="1:21" ht="28.5" customHeight="1" x14ac:dyDescent="0.35">
      <c r="A11" s="122">
        <v>8</v>
      </c>
      <c r="B11" s="112">
        <f>Supplier8!$D$14</f>
        <v>0</v>
      </c>
      <c r="C11" s="96">
        <f>Supplier8!$G$30</f>
        <v>4</v>
      </c>
      <c r="D11" s="97">
        <f>IF(Supplier8!$I$31&gt;0,Supplier8!$I$30,IF(Supplier8!$H$31&gt;0,Supplier8!$H$30,0))/2</f>
        <v>0</v>
      </c>
      <c r="E11" s="98">
        <f>Supplier8!$G$43</f>
        <v>0</v>
      </c>
      <c r="F11" s="99">
        <f>IF(Supplier8!$I$44&gt;0,Supplier8!$I$43,IF(Supplier8!$H$44&gt;0,Supplier8!$H$43,0))/2</f>
        <v>0</v>
      </c>
      <c r="G11" s="100">
        <f t="shared" si="0"/>
        <v>0</v>
      </c>
      <c r="H11" s="101">
        <f t="shared" si="4"/>
        <v>0</v>
      </c>
      <c r="I11" s="102">
        <f>Supplier8!$G$60</f>
        <v>4</v>
      </c>
      <c r="J11" s="103">
        <f>IF(Supplier8!$I$61&gt;0,Supplier8!$I$60,IF(Supplier8!$H$61&gt;0,Supplier8!$H$60,0))/2</f>
        <v>0</v>
      </c>
      <c r="K11" s="104">
        <f t="shared" si="5"/>
        <v>0</v>
      </c>
      <c r="L11" s="105">
        <f>Supplier8!$G$68</f>
        <v>1</v>
      </c>
      <c r="M11" s="103">
        <f>IF(Supplier8!$I$69&gt;0,Supplier8!$I$68,IF(Supplier8!$H$69&gt;0,Supplier8!$H$68,0))/2</f>
        <v>0</v>
      </c>
      <c r="N11" s="106">
        <f t="shared" si="6"/>
        <v>0</v>
      </c>
      <c r="O11" s="107">
        <f>Supplier8!$G$77</f>
        <v>1</v>
      </c>
      <c r="P11" s="103">
        <f>IF(Supplier8!$I$78&gt;0,Supplier8!$I$77,IF(Supplier8!$H$78&gt;0,Supplier8!$H$77,0))/2</f>
        <v>0</v>
      </c>
      <c r="Q11" s="108">
        <f t="shared" si="1"/>
        <v>0</v>
      </c>
      <c r="R11" s="109">
        <f>Supplier8!$G$86</f>
        <v>2</v>
      </c>
      <c r="S11" s="103">
        <f>IF(Supplier8!$I$87&gt;0,Supplier8!$I$86,IF(Supplier8!$H$87&gt;0,Supplier8!$H$86,0))/2</f>
        <v>0</v>
      </c>
      <c r="T11" s="110">
        <f t="shared" si="2"/>
        <v>0</v>
      </c>
      <c r="U11" s="111">
        <f t="shared" si="3"/>
        <v>0</v>
      </c>
    </row>
    <row r="12" spans="1:21" ht="28.5" customHeight="1" x14ac:dyDescent="0.35">
      <c r="A12" s="122">
        <v>9</v>
      </c>
      <c r="B12" s="112">
        <f>Supplier9!$D$14</f>
        <v>0</v>
      </c>
      <c r="C12" s="96">
        <f>Supplier9!$G$30</f>
        <v>4</v>
      </c>
      <c r="D12" s="97">
        <f>IF(Supplier9!$I$31&gt;0,Supplier9!$I$30,IF(Supplier9!$H$31&gt;0,Supplier9!$H$30,0))/2</f>
        <v>0</v>
      </c>
      <c r="E12" s="98">
        <f>Supplier9!$G$43</f>
        <v>0</v>
      </c>
      <c r="F12" s="99">
        <f>IF(Supplier9!$I$44&gt;0,Supplier9!$I$43,IF(Supplier9!$H$44&gt;0,Supplier9!$H$43,0))/2</f>
        <v>0</v>
      </c>
      <c r="G12" s="100">
        <f t="shared" si="0"/>
        <v>0</v>
      </c>
      <c r="H12" s="101">
        <f t="shared" si="4"/>
        <v>0</v>
      </c>
      <c r="I12" s="102">
        <f>Supplier9!$G$60</f>
        <v>4</v>
      </c>
      <c r="J12" s="103">
        <f>IF(Supplier9!$I$61&gt;0,Supplier9!$I$60,IF(Supplier9!$H$61&gt;0,Supplier9!$H$60,0))/2</f>
        <v>0</v>
      </c>
      <c r="K12" s="104">
        <f t="shared" si="5"/>
        <v>0</v>
      </c>
      <c r="L12" s="105">
        <f>Supplier9!$G$68</f>
        <v>1</v>
      </c>
      <c r="M12" s="103">
        <f>IF(Supplier9!$I$69&gt;0,Supplier9!$I$68,IF(Supplier9!$H$69&gt;0,Supplier9!$H$68,0))/2</f>
        <v>0</v>
      </c>
      <c r="N12" s="106">
        <f t="shared" si="6"/>
        <v>0</v>
      </c>
      <c r="O12" s="107">
        <f>Supplier9!$G$77</f>
        <v>1</v>
      </c>
      <c r="P12" s="103">
        <f>IF(Supplier9!$I$78&gt;0,Supplier9!$I$77,IF(Supplier9!$H$78&gt;0,Supplier9!$H$77,0))/2</f>
        <v>0</v>
      </c>
      <c r="Q12" s="108">
        <f t="shared" si="1"/>
        <v>0</v>
      </c>
      <c r="R12" s="109">
        <f>Supplier9!$G$86</f>
        <v>2</v>
      </c>
      <c r="S12" s="103">
        <f>IF(Supplier9!$I$87&gt;0,Supplier9!$I$86,IF(Supplier9!$H$87&gt;0,Supplier9!$H$86,0))/2</f>
        <v>0</v>
      </c>
      <c r="T12" s="110">
        <f t="shared" si="2"/>
        <v>0</v>
      </c>
      <c r="U12" s="111">
        <f t="shared" si="3"/>
        <v>0</v>
      </c>
    </row>
    <row r="13" spans="1:21" ht="28.5" customHeight="1" thickBot="1" x14ac:dyDescent="0.4">
      <c r="A13" s="123">
        <v>10</v>
      </c>
      <c r="B13" s="113">
        <f>Supplier10!$D$14</f>
        <v>0</v>
      </c>
      <c r="C13" s="96">
        <f>Supplier10!$G$30</f>
        <v>4</v>
      </c>
      <c r="D13" s="97">
        <f>IF(Supplier10!$I$31&gt;0,Supplier10!$I$30,IF(Supplier10!$H$31&gt;0,Supplier10!$H$30,0))/2</f>
        <v>0</v>
      </c>
      <c r="E13" s="98">
        <f>Supplier10!$G$43</f>
        <v>0</v>
      </c>
      <c r="F13" s="99">
        <f>IF(Supplier10!$I$44&gt;0,Supplier10!$I$43,IF(Supplier10!$H$44&gt;0,Supplier10!$H$43,0))/2</f>
        <v>0</v>
      </c>
      <c r="G13" s="100">
        <f t="shared" si="0"/>
        <v>0</v>
      </c>
      <c r="H13" s="101">
        <f t="shared" si="4"/>
        <v>0</v>
      </c>
      <c r="I13" s="102">
        <f>Supplier10!$G$60</f>
        <v>4</v>
      </c>
      <c r="J13" s="103">
        <f>IF(Supplier10!$I$61&gt;0,Supplier10!$I$60,IF(Supplier10!$H$61&gt;0,Supplier10!$H$60,0))/2</f>
        <v>0</v>
      </c>
      <c r="K13" s="104">
        <f t="shared" si="5"/>
        <v>0</v>
      </c>
      <c r="L13" s="105">
        <f>Supplier10!$G$68</f>
        <v>1</v>
      </c>
      <c r="M13" s="103">
        <f>IF(Supplier10!$I$69&gt;0,Supplier10!$I$68,IF(Supplier10!$H$69&gt;0,Supplier10!$H$68,0))/2</f>
        <v>0</v>
      </c>
      <c r="N13" s="106">
        <f t="shared" si="6"/>
        <v>0</v>
      </c>
      <c r="O13" s="107">
        <f>Supplier10!$G$77</f>
        <v>1</v>
      </c>
      <c r="P13" s="103">
        <f>IF(Supplier10!$I$78&gt;0,Supplier10!$I$77,IF(Supplier10!$H$78&gt;0,Supplier10!$H$77,0))/2</f>
        <v>0</v>
      </c>
      <c r="Q13" s="108">
        <f t="shared" si="1"/>
        <v>0</v>
      </c>
      <c r="R13" s="109">
        <f>Supplier10!$G$86</f>
        <v>2</v>
      </c>
      <c r="S13" s="103">
        <f>IF(Supplier10!$I$87&gt;0,Supplier10!$I$86,IF(Supplier10!$H$87&gt;0,Supplier10!$H$86,0))/2</f>
        <v>0</v>
      </c>
      <c r="T13" s="110">
        <f t="shared" si="2"/>
        <v>0</v>
      </c>
      <c r="U13" s="111">
        <f t="shared" si="3"/>
        <v>0</v>
      </c>
    </row>
    <row r="14" spans="1:21" ht="15.75" customHeight="1" x14ac:dyDescent="0.35"/>
    <row r="15" spans="1:21" ht="16.5" customHeight="1" x14ac:dyDescent="0.35"/>
    <row r="16" spans="1:21" ht="21" customHeight="1" x14ac:dyDescent="0.35">
      <c r="B16" s="114" t="s">
        <v>142</v>
      </c>
      <c r="E16" s="114"/>
      <c r="F16" s="114"/>
      <c r="I16" s="114" t="s">
        <v>143</v>
      </c>
      <c r="L16" s="114" t="s">
        <v>144</v>
      </c>
      <c r="M16" s="114"/>
      <c r="N16" s="114"/>
    </row>
    <row r="17" spans="3:19" ht="26.25" customHeight="1" x14ac:dyDescent="0.35">
      <c r="C17" t="s">
        <v>145</v>
      </c>
      <c r="I17" s="114" t="s">
        <v>146</v>
      </c>
      <c r="M17" t="s">
        <v>147</v>
      </c>
      <c r="O17" s="114" t="s">
        <v>148</v>
      </c>
    </row>
    <row r="18" spans="3:19" ht="26.25" customHeight="1" x14ac:dyDescent="0.35">
      <c r="C18" s="115" t="s">
        <v>149</v>
      </c>
      <c r="D18" t="s">
        <v>150</v>
      </c>
      <c r="O18" t="s">
        <v>151</v>
      </c>
      <c r="P18" t="s">
        <v>152</v>
      </c>
      <c r="R18" s="114" t="s">
        <v>153</v>
      </c>
    </row>
    <row r="19" spans="3:19" ht="26.25" customHeight="1" x14ac:dyDescent="0.35">
      <c r="C19" s="115" t="s">
        <v>154</v>
      </c>
      <c r="D19" t="s">
        <v>155</v>
      </c>
      <c r="R19" t="s">
        <v>151</v>
      </c>
      <c r="S19" s="114" t="s">
        <v>156</v>
      </c>
    </row>
    <row r="20" spans="3:19" ht="26.25" customHeight="1" x14ac:dyDescent="0.35">
      <c r="C20" s="115"/>
    </row>
    <row r="21" spans="3:19" ht="26.25" customHeight="1" x14ac:dyDescent="0.35">
      <c r="C21" s="115"/>
    </row>
    <row r="22" spans="3:19" ht="26.25" customHeight="1" x14ac:dyDescent="0.35">
      <c r="C22" s="29"/>
    </row>
  </sheetData>
  <sheetProtection algorithmName="SHA-512" hashValue="ECDDanGS27F5+I8LB/7uYB0MV8RjY+TElBs2QJ+SdVO2X8+ob/PdAwvCFwQbSE7YnJJuLpomZfKcgfRR2hwGqg==" saltValue="nTLAqD5i07mOcA6W494k3Q==" spinCount="100000" sheet="1" objects="1" scenarios="1"/>
  <mergeCells count="7">
    <mergeCell ref="Q1:R1"/>
    <mergeCell ref="S1:U1"/>
    <mergeCell ref="C2:F2"/>
    <mergeCell ref="I2:J2"/>
    <mergeCell ref="L2:M2"/>
    <mergeCell ref="O2:P2"/>
    <mergeCell ref="R2:S2"/>
  </mergeCells>
  <pageMargins left="0.7" right="0.7" top="0.75" bottom="0.75" header="0.3" footer="0.3"/>
  <pageSetup scale="44"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Z181"/>
  <sheetViews>
    <sheetView showGridLines="0" tabSelected="1" view="pageBreakPreview" zoomScale="80" zoomScaleNormal="100" zoomScaleSheetLayoutView="80" workbookViewId="0">
      <selection activeCell="C162" sqref="C162:M162"/>
    </sheetView>
  </sheetViews>
  <sheetFormatPr defaultRowHeight="14.5" x14ac:dyDescent="0.35"/>
  <cols>
    <col min="2" max="2" width="1.453125" customWidth="1"/>
    <col min="3" max="3" width="15.54296875" customWidth="1"/>
    <col min="4" max="4" width="10" customWidth="1"/>
    <col min="5" max="5" width="11.1796875" customWidth="1"/>
    <col min="6" max="6" width="15.453125" customWidth="1"/>
    <col min="7" max="7" width="17.453125" customWidth="1"/>
    <col min="8" max="8" width="15.54296875" customWidth="1"/>
    <col min="9" max="10" width="15.453125" customWidth="1"/>
    <col min="11" max="11" width="20.453125" customWidth="1"/>
    <col min="12" max="12" width="12.453125" customWidth="1"/>
    <col min="13" max="13" width="17" customWidth="1"/>
    <col min="14" max="14" width="1.54296875" customWidth="1"/>
    <col min="15" max="15" width="20.1796875" customWidth="1"/>
    <col min="16" max="16" width="31.453125" customWidth="1"/>
    <col min="21" max="21" width="17.453125" customWidth="1"/>
    <col min="23" max="23" width="13.54296875" customWidth="1"/>
    <col min="24" max="24" width="11.453125" customWidth="1"/>
  </cols>
  <sheetData>
    <row r="1" spans="2:15" ht="15" thickBot="1" x14ac:dyDescent="0.4">
      <c r="B1" s="40"/>
      <c r="C1" s="40"/>
      <c r="D1" s="40"/>
      <c r="E1" s="40"/>
      <c r="F1" s="40"/>
      <c r="G1" s="40"/>
      <c r="H1" s="40"/>
      <c r="I1" s="40"/>
      <c r="J1" s="40"/>
      <c r="K1" s="40"/>
      <c r="L1" s="40"/>
      <c r="M1" s="40"/>
      <c r="N1" s="40"/>
    </row>
    <row r="2" spans="2:15" ht="21" customHeight="1" thickBot="1" x14ac:dyDescent="0.4">
      <c r="B2" s="40"/>
      <c r="C2" s="116"/>
      <c r="D2" s="294"/>
      <c r="E2" s="884" t="s">
        <v>328</v>
      </c>
      <c r="F2" s="885"/>
      <c r="G2" s="885"/>
      <c r="H2" s="885"/>
      <c r="I2" s="886"/>
      <c r="J2" s="800" t="s">
        <v>157</v>
      </c>
      <c r="K2" s="801"/>
      <c r="L2" s="800" t="str">
        <f>Supplier10!I2</f>
        <v>240-12248652</v>
      </c>
      <c r="M2" s="801"/>
      <c r="N2" s="40"/>
      <c r="O2" s="875" t="s">
        <v>158</v>
      </c>
    </row>
    <row r="3" spans="2:15" ht="21" customHeight="1" thickBot="1" x14ac:dyDescent="0.4">
      <c r="B3" s="40"/>
      <c r="C3" s="117"/>
      <c r="D3" s="295"/>
      <c r="E3" s="887"/>
      <c r="F3" s="888"/>
      <c r="G3" s="888"/>
      <c r="H3" s="888"/>
      <c r="I3" s="889"/>
      <c r="J3" s="800" t="s">
        <v>159</v>
      </c>
      <c r="K3" s="801"/>
      <c r="L3" s="802" t="s">
        <v>405</v>
      </c>
      <c r="M3" s="803"/>
      <c r="N3" s="40"/>
      <c r="O3" s="876"/>
    </row>
    <row r="4" spans="2:15" ht="21" customHeight="1" thickBot="1" x14ac:dyDescent="0.5">
      <c r="B4" s="40"/>
      <c r="C4" s="117"/>
      <c r="D4" s="295"/>
      <c r="E4" s="887"/>
      <c r="F4" s="888"/>
      <c r="G4" s="888"/>
      <c r="H4" s="888"/>
      <c r="I4" s="889"/>
      <c r="J4" s="800" t="str">
        <f>Supplier10!G8</f>
        <v>Report Revision</v>
      </c>
      <c r="K4" s="801"/>
      <c r="L4" s="800">
        <f>Supplier10!I8</f>
        <v>1</v>
      </c>
      <c r="M4" s="801"/>
      <c r="N4" s="40"/>
      <c r="O4" s="367"/>
    </row>
    <row r="5" spans="2:15" ht="21" customHeight="1" thickBot="1" x14ac:dyDescent="0.4">
      <c r="B5" s="40"/>
      <c r="C5" s="117"/>
      <c r="D5" s="295"/>
      <c r="E5" s="887"/>
      <c r="F5" s="888"/>
      <c r="G5" s="888"/>
      <c r="H5" s="888"/>
      <c r="I5" s="889"/>
      <c r="J5" s="800" t="s">
        <v>160</v>
      </c>
      <c r="K5" s="801"/>
      <c r="L5" s="804" t="str">
        <f>RIGHT(Supplier1!I4,10)</f>
        <v>01/08/2019</v>
      </c>
      <c r="M5" s="805"/>
      <c r="N5" s="40"/>
      <c r="O5" s="879" t="s">
        <v>284</v>
      </c>
    </row>
    <row r="6" spans="2:15" ht="21" customHeight="1" thickBot="1" x14ac:dyDescent="0.45">
      <c r="B6" s="40"/>
      <c r="C6" s="119"/>
      <c r="D6" s="296"/>
      <c r="E6" s="890"/>
      <c r="F6" s="891"/>
      <c r="G6" s="891"/>
      <c r="H6" s="891"/>
      <c r="I6" s="892"/>
      <c r="J6" s="819" t="s">
        <v>318</v>
      </c>
      <c r="K6" s="820"/>
      <c r="L6" s="806" t="str">
        <f>Supplier10!I3</f>
        <v>240-105658000</v>
      </c>
      <c r="M6" s="807"/>
      <c r="N6" s="40"/>
      <c r="O6" s="880"/>
    </row>
    <row r="7" spans="2:15" ht="6" customHeight="1" thickBot="1" x14ac:dyDescent="0.45">
      <c r="B7" s="40"/>
      <c r="C7" s="118"/>
      <c r="D7" s="118"/>
      <c r="E7" s="293"/>
      <c r="F7" s="293"/>
      <c r="G7" s="293"/>
      <c r="H7" s="293"/>
      <c r="J7" s="276"/>
      <c r="K7" s="276"/>
      <c r="L7" s="276"/>
      <c r="M7" s="276"/>
      <c r="N7" s="40"/>
      <c r="O7" s="880"/>
    </row>
    <row r="8" spans="2:15" ht="22.5" customHeight="1" thickBot="1" x14ac:dyDescent="0.4">
      <c r="B8" s="40"/>
      <c r="C8" s="901" t="s">
        <v>337</v>
      </c>
      <c r="D8" s="902"/>
      <c r="E8" s="902"/>
      <c r="F8" s="903" t="s">
        <v>406</v>
      </c>
      <c r="G8" s="904"/>
      <c r="H8" s="904"/>
      <c r="I8" s="905"/>
      <c r="J8" s="821" t="s">
        <v>161</v>
      </c>
      <c r="K8" s="801"/>
      <c r="L8" s="800">
        <f>Supplier1!D6</f>
        <v>0</v>
      </c>
      <c r="M8" s="801"/>
      <c r="N8" s="40"/>
      <c r="O8" s="880"/>
    </row>
    <row r="9" spans="2:15" ht="21" customHeight="1" thickBot="1" x14ac:dyDescent="0.4">
      <c r="B9" s="40"/>
      <c r="C9" s="877" t="s">
        <v>162</v>
      </c>
      <c r="D9" s="878"/>
      <c r="E9" s="297"/>
      <c r="F9" s="895" t="s">
        <v>253</v>
      </c>
      <c r="G9" s="895"/>
      <c r="H9" s="895"/>
      <c r="I9" s="896"/>
      <c r="J9" s="800" t="s">
        <v>163</v>
      </c>
      <c r="K9" s="801"/>
      <c r="L9" s="808">
        <f>Supplier10!I5</f>
        <v>43678</v>
      </c>
      <c r="M9" s="809"/>
      <c r="N9" s="40"/>
      <c r="O9" s="880"/>
    </row>
    <row r="10" spans="2:15" ht="37.5" customHeight="1" thickBot="1" x14ac:dyDescent="0.4">
      <c r="B10" s="40"/>
      <c r="C10" s="298" t="s">
        <v>164</v>
      </c>
      <c r="D10" s="882" t="s">
        <v>407</v>
      </c>
      <c r="E10" s="883"/>
      <c r="F10" s="883"/>
      <c r="G10" s="883"/>
      <c r="H10" s="883"/>
      <c r="I10" s="883"/>
      <c r="J10" s="821"/>
      <c r="K10" s="821"/>
      <c r="L10" s="821"/>
      <c r="M10" s="801"/>
      <c r="N10" s="40"/>
      <c r="O10" s="880"/>
    </row>
    <row r="11" spans="2:15" ht="15" customHeight="1" thickBot="1" x14ac:dyDescent="0.45">
      <c r="B11" s="40"/>
      <c r="C11" s="299"/>
      <c r="D11" s="167"/>
      <c r="E11" s="800" t="s">
        <v>252</v>
      </c>
      <c r="F11" s="821"/>
      <c r="G11" s="821"/>
      <c r="H11" s="801"/>
      <c r="I11" s="800" t="s">
        <v>300</v>
      </c>
      <c r="J11" s="801"/>
      <c r="K11" s="821" t="s">
        <v>165</v>
      </c>
      <c r="L11" s="821"/>
      <c r="M11" s="801"/>
      <c r="N11" s="40"/>
      <c r="O11" s="880"/>
    </row>
    <row r="12" spans="2:15" ht="53.25" customHeight="1" thickBot="1" x14ac:dyDescent="0.45">
      <c r="B12" s="40"/>
      <c r="C12" s="300" t="s">
        <v>166</v>
      </c>
      <c r="D12" s="163"/>
      <c r="E12" s="907"/>
      <c r="F12" s="909"/>
      <c r="G12" s="909"/>
      <c r="H12" s="908"/>
      <c r="I12" s="907"/>
      <c r="J12" s="908"/>
      <c r="K12" s="369"/>
      <c r="L12" s="369"/>
      <c r="M12" s="370"/>
      <c r="N12" s="40"/>
      <c r="O12" s="881"/>
    </row>
    <row r="13" spans="2:15" ht="18.5" thickBot="1" x14ac:dyDescent="0.45">
      <c r="B13" s="40"/>
      <c r="C13" s="910" t="s">
        <v>167</v>
      </c>
      <c r="D13" s="911"/>
      <c r="E13" s="899">
        <f>Supplier1!G6</f>
        <v>0</v>
      </c>
      <c r="F13" s="912"/>
      <c r="G13" s="912"/>
      <c r="H13" s="900"/>
      <c r="I13" s="899" t="s">
        <v>59</v>
      </c>
      <c r="J13" s="900"/>
      <c r="K13" s="899" t="s">
        <v>169</v>
      </c>
      <c r="L13" s="912"/>
      <c r="M13" s="900"/>
      <c r="N13" s="40"/>
      <c r="O13" s="121"/>
    </row>
    <row r="14" spans="2:15" ht="36" customHeight="1" thickBot="1" x14ac:dyDescent="0.45">
      <c r="B14" s="40"/>
      <c r="C14" s="945" t="s">
        <v>170</v>
      </c>
      <c r="D14" s="946"/>
      <c r="E14" s="913" t="str">
        <f>Supplier1!G7</f>
        <v>Senior Advisor: Supplier Quality Management</v>
      </c>
      <c r="F14" s="914"/>
      <c r="G14" s="914"/>
      <c r="H14" s="915"/>
      <c r="I14" s="893"/>
      <c r="J14" s="894"/>
      <c r="K14" s="942" t="s">
        <v>333</v>
      </c>
      <c r="L14" s="944"/>
      <c r="M14" s="943"/>
      <c r="N14" s="40"/>
    </row>
    <row r="15" spans="2:15" ht="18.5" thickBot="1" x14ac:dyDescent="0.45">
      <c r="B15" s="40"/>
      <c r="C15" s="910" t="s">
        <v>348</v>
      </c>
      <c r="D15" s="911"/>
      <c r="E15" s="916"/>
      <c r="F15" s="917"/>
      <c r="G15" s="917"/>
      <c r="H15" s="918"/>
      <c r="I15" s="942"/>
      <c r="J15" s="943"/>
      <c r="K15" s="942"/>
      <c r="L15" s="944"/>
      <c r="M15" s="943"/>
      <c r="N15" s="40"/>
    </row>
    <row r="16" spans="2:15" ht="15.75" customHeight="1" x14ac:dyDescent="0.35">
      <c r="B16" s="40"/>
      <c r="C16" s="450"/>
      <c r="D16" s="450"/>
      <c r="E16" s="450"/>
      <c r="F16" s="450"/>
      <c r="G16" s="450"/>
      <c r="H16" s="906"/>
      <c r="I16" s="906"/>
      <c r="J16" s="906"/>
      <c r="K16" s="906"/>
      <c r="L16" s="451"/>
      <c r="M16" s="452"/>
      <c r="N16" s="40"/>
    </row>
    <row r="17" spans="2:14" ht="18" x14ac:dyDescent="0.4">
      <c r="B17" s="269"/>
      <c r="C17" s="898" t="s">
        <v>171</v>
      </c>
      <c r="D17" s="898"/>
      <c r="E17" s="898"/>
      <c r="F17" s="782">
        <f>Supplier1!D7</f>
        <v>0</v>
      </c>
      <c r="G17" s="782"/>
      <c r="H17" s="4"/>
      <c r="I17" s="897" t="s">
        <v>172</v>
      </c>
      <c r="J17" s="897"/>
      <c r="K17" s="898">
        <f>Supplier1!D8</f>
        <v>0</v>
      </c>
      <c r="L17" s="898"/>
      <c r="M17" s="898"/>
      <c r="N17" s="40"/>
    </row>
    <row r="18" spans="2:14" ht="9.75" customHeight="1" x14ac:dyDescent="0.35">
      <c r="B18" s="40"/>
      <c r="C18" s="125"/>
      <c r="D18" s="40"/>
      <c r="E18" s="40"/>
      <c r="F18" s="40"/>
      <c r="G18" s="40"/>
      <c r="H18" s="40"/>
      <c r="I18" s="40"/>
      <c r="J18" s="40"/>
      <c r="K18" s="40"/>
      <c r="L18" s="40"/>
      <c r="M18" s="40"/>
      <c r="N18" s="40"/>
    </row>
    <row r="19" spans="2:14" ht="18" x14ac:dyDescent="0.35">
      <c r="B19" s="40"/>
      <c r="C19" s="935" t="s">
        <v>173</v>
      </c>
      <c r="D19" s="936"/>
      <c r="E19" s="936"/>
      <c r="F19" s="936"/>
      <c r="G19" s="936"/>
      <c r="H19" s="936"/>
      <c r="I19" s="936"/>
      <c r="J19" s="936"/>
      <c r="K19" s="936"/>
      <c r="L19" s="937"/>
      <c r="M19" s="40"/>
      <c r="N19" s="40"/>
    </row>
    <row r="20" spans="2:14" ht="21.75" customHeight="1" x14ac:dyDescent="0.35">
      <c r="B20" s="126"/>
      <c r="C20" s="919" t="s">
        <v>174</v>
      </c>
      <c r="D20" s="919"/>
      <c r="E20" s="919"/>
      <c r="F20" s="919"/>
      <c r="G20" s="919"/>
      <c r="H20" s="919"/>
      <c r="I20" s="919"/>
      <c r="J20" s="919"/>
      <c r="K20" s="919"/>
      <c r="L20" s="919"/>
      <c r="M20" s="126"/>
      <c r="N20" s="126"/>
    </row>
    <row r="21" spans="2:14" ht="32.25" customHeight="1" x14ac:dyDescent="0.35">
      <c r="B21" s="126"/>
      <c r="C21" s="127" t="s">
        <v>175</v>
      </c>
      <c r="D21" s="920">
        <f>Supplier1!D10</f>
        <v>0</v>
      </c>
      <c r="E21" s="920"/>
      <c r="F21" s="920"/>
      <c r="G21" s="920"/>
      <c r="H21" s="920"/>
      <c r="I21" s="920"/>
      <c r="J21" s="920"/>
      <c r="K21" s="920"/>
      <c r="L21" s="920"/>
      <c r="M21" s="126"/>
      <c r="N21" s="126"/>
    </row>
    <row r="22" spans="2:14" ht="30.75" customHeight="1" x14ac:dyDescent="0.35">
      <c r="B22" s="128"/>
      <c r="C22" s="921" t="s">
        <v>176</v>
      </c>
      <c r="D22" s="921"/>
      <c r="E22" s="921"/>
      <c r="F22" s="921"/>
      <c r="G22" s="921"/>
      <c r="H22" s="921"/>
      <c r="I22" s="921"/>
      <c r="J22" s="921"/>
      <c r="K22" s="921"/>
      <c r="L22" s="921"/>
      <c r="M22" s="128"/>
      <c r="N22" s="128"/>
    </row>
    <row r="23" spans="2:14" ht="22.5" customHeight="1" x14ac:dyDescent="0.35">
      <c r="B23" s="128"/>
      <c r="C23" s="275" t="s">
        <v>274</v>
      </c>
      <c r="D23" s="922">
        <f>Supplier1!D14</f>
        <v>0</v>
      </c>
      <c r="E23" s="922"/>
      <c r="F23" s="922"/>
      <c r="G23" s="922"/>
      <c r="H23" s="922"/>
      <c r="I23" s="922"/>
      <c r="J23" s="922"/>
      <c r="K23" s="922"/>
      <c r="L23" s="922"/>
      <c r="M23" s="128"/>
      <c r="N23" s="128"/>
    </row>
    <row r="24" spans="2:14" ht="22.5" customHeight="1" x14ac:dyDescent="0.35">
      <c r="B24" s="128"/>
      <c r="C24" s="275" t="s">
        <v>275</v>
      </c>
      <c r="D24" s="922">
        <f>Supplier2!D14</f>
        <v>0</v>
      </c>
      <c r="E24" s="922"/>
      <c r="F24" s="922"/>
      <c r="G24" s="922"/>
      <c r="H24" s="922"/>
      <c r="I24" s="922"/>
      <c r="J24" s="922"/>
      <c r="K24" s="922"/>
      <c r="L24" s="922"/>
      <c r="M24" s="128"/>
      <c r="N24" s="128"/>
    </row>
    <row r="25" spans="2:14" ht="22.5" customHeight="1" x14ac:dyDescent="0.35">
      <c r="B25" s="128"/>
      <c r="C25" s="275" t="s">
        <v>276</v>
      </c>
      <c r="D25" s="922">
        <f>Supplier3!D14</f>
        <v>0</v>
      </c>
      <c r="E25" s="922"/>
      <c r="F25" s="922"/>
      <c r="G25" s="922"/>
      <c r="H25" s="922"/>
      <c r="I25" s="922"/>
      <c r="J25" s="922"/>
      <c r="K25" s="922"/>
      <c r="L25" s="922"/>
      <c r="M25" s="128"/>
      <c r="N25" s="128"/>
    </row>
    <row r="26" spans="2:14" ht="22.5" customHeight="1" x14ac:dyDescent="0.35">
      <c r="B26" s="128"/>
      <c r="C26" s="275" t="s">
        <v>277</v>
      </c>
      <c r="D26" s="922">
        <f>Supplier4!D14</f>
        <v>0</v>
      </c>
      <c r="E26" s="922"/>
      <c r="F26" s="922"/>
      <c r="G26" s="922"/>
      <c r="H26" s="922"/>
      <c r="I26" s="922"/>
      <c r="J26" s="922"/>
      <c r="K26" s="922"/>
      <c r="L26" s="922"/>
      <c r="M26" s="128"/>
      <c r="N26" s="128"/>
    </row>
    <row r="27" spans="2:14" ht="22.5" customHeight="1" x14ac:dyDescent="0.35">
      <c r="B27" s="128"/>
      <c r="C27" s="275" t="s">
        <v>278</v>
      </c>
      <c r="D27" s="922">
        <f>Supplier5!D14</f>
        <v>0</v>
      </c>
      <c r="E27" s="922"/>
      <c r="F27" s="922"/>
      <c r="G27" s="922"/>
      <c r="H27" s="922"/>
      <c r="I27" s="922"/>
      <c r="J27" s="922"/>
      <c r="K27" s="922"/>
      <c r="L27" s="922"/>
      <c r="M27" s="128"/>
      <c r="N27" s="128"/>
    </row>
    <row r="28" spans="2:14" ht="22.5" customHeight="1" x14ac:dyDescent="0.35">
      <c r="B28" s="128"/>
      <c r="C28" s="275" t="s">
        <v>279</v>
      </c>
      <c r="D28" s="922">
        <f>Supplier6!D14</f>
        <v>0</v>
      </c>
      <c r="E28" s="922"/>
      <c r="F28" s="922"/>
      <c r="G28" s="922"/>
      <c r="H28" s="922"/>
      <c r="I28" s="922"/>
      <c r="J28" s="922"/>
      <c r="K28" s="922"/>
      <c r="L28" s="922"/>
      <c r="M28" s="128"/>
      <c r="N28" s="128"/>
    </row>
    <row r="29" spans="2:14" ht="22.5" customHeight="1" x14ac:dyDescent="0.35">
      <c r="B29" s="128"/>
      <c r="C29" s="275" t="s">
        <v>280</v>
      </c>
      <c r="D29" s="922">
        <f>Supplier7!D14</f>
        <v>0</v>
      </c>
      <c r="E29" s="922"/>
      <c r="F29" s="922"/>
      <c r="G29" s="922"/>
      <c r="H29" s="922"/>
      <c r="I29" s="922"/>
      <c r="J29" s="922"/>
      <c r="K29" s="922"/>
      <c r="L29" s="922"/>
      <c r="M29" s="128"/>
      <c r="N29" s="128"/>
    </row>
    <row r="30" spans="2:14" ht="22.5" customHeight="1" x14ac:dyDescent="0.35">
      <c r="B30" s="128"/>
      <c r="C30" s="275" t="s">
        <v>281</v>
      </c>
      <c r="D30" s="922">
        <f>Supplier8!D14</f>
        <v>0</v>
      </c>
      <c r="E30" s="922"/>
      <c r="F30" s="922"/>
      <c r="G30" s="922"/>
      <c r="H30" s="922"/>
      <c r="I30" s="922"/>
      <c r="J30" s="922"/>
      <c r="K30" s="922"/>
      <c r="L30" s="922"/>
      <c r="M30" s="128"/>
      <c r="N30" s="128"/>
    </row>
    <row r="31" spans="2:14" ht="22.5" customHeight="1" x14ac:dyDescent="0.35">
      <c r="B31" s="128"/>
      <c r="C31" s="275" t="s">
        <v>282</v>
      </c>
      <c r="D31" s="922">
        <f>Supplier9!D14</f>
        <v>0</v>
      </c>
      <c r="E31" s="922"/>
      <c r="F31" s="922"/>
      <c r="G31" s="922"/>
      <c r="H31" s="922"/>
      <c r="I31" s="922"/>
      <c r="J31" s="922"/>
      <c r="K31" s="922"/>
      <c r="L31" s="922"/>
      <c r="M31" s="128"/>
      <c r="N31" s="128"/>
    </row>
    <row r="32" spans="2:14" ht="22.5" customHeight="1" x14ac:dyDescent="0.35">
      <c r="B32" s="128"/>
      <c r="C32" s="275" t="s">
        <v>283</v>
      </c>
      <c r="D32" s="922">
        <f>Supplier10!D14</f>
        <v>0</v>
      </c>
      <c r="E32" s="922"/>
      <c r="F32" s="922"/>
      <c r="G32" s="922"/>
      <c r="H32" s="922"/>
      <c r="I32" s="922"/>
      <c r="J32" s="922"/>
      <c r="K32" s="922"/>
      <c r="L32" s="922"/>
      <c r="M32" s="128"/>
      <c r="N32" s="128"/>
    </row>
    <row r="33" spans="2:24" ht="45" hidden="1" customHeight="1" x14ac:dyDescent="0.4">
      <c r="B33" s="128"/>
      <c r="C33" s="934" t="s">
        <v>289</v>
      </c>
      <c r="D33" s="934"/>
      <c r="E33" s="934"/>
      <c r="F33" s="934"/>
      <c r="G33" s="934"/>
      <c r="H33" s="934"/>
      <c r="I33" s="934"/>
      <c r="J33" s="934"/>
      <c r="K33" s="934"/>
      <c r="L33" s="934"/>
      <c r="M33" s="128"/>
      <c r="N33" s="128"/>
    </row>
    <row r="34" spans="2:24" ht="10.5" customHeight="1" x14ac:dyDescent="0.4">
      <c r="B34" s="126"/>
      <c r="C34" s="274"/>
      <c r="D34" s="269"/>
      <c r="E34" s="269"/>
      <c r="F34" s="269"/>
      <c r="G34" s="269"/>
      <c r="H34" s="269"/>
      <c r="I34" s="269"/>
      <c r="J34" s="269"/>
      <c r="K34" s="269"/>
      <c r="L34" s="269"/>
      <c r="M34" s="126"/>
      <c r="N34" s="126"/>
    </row>
    <row r="35" spans="2:24" ht="18" x14ac:dyDescent="0.35">
      <c r="B35" s="126"/>
      <c r="C35" s="935" t="s">
        <v>177</v>
      </c>
      <c r="D35" s="936"/>
      <c r="E35" s="936"/>
      <c r="F35" s="936"/>
      <c r="G35" s="936"/>
      <c r="H35" s="936"/>
      <c r="I35" s="936"/>
      <c r="J35" s="936"/>
      <c r="K35" s="936"/>
      <c r="L35" s="937"/>
      <c r="M35" s="126"/>
      <c r="N35" s="126"/>
    </row>
    <row r="36" spans="2:24" ht="49.5" customHeight="1" x14ac:dyDescent="0.35">
      <c r="B36" s="128"/>
      <c r="C36" s="947" t="s">
        <v>178</v>
      </c>
      <c r="D36" s="947"/>
      <c r="E36" s="947"/>
      <c r="F36" s="947"/>
      <c r="G36" s="947"/>
      <c r="H36" s="947"/>
      <c r="I36" s="947"/>
      <c r="J36" s="947"/>
      <c r="K36" s="947"/>
      <c r="L36" s="947"/>
      <c r="M36" s="128"/>
      <c r="N36" s="128"/>
    </row>
    <row r="37" spans="2:24" ht="18" x14ac:dyDescent="0.35">
      <c r="B37" s="128"/>
      <c r="C37" s="938" t="s">
        <v>179</v>
      </c>
      <c r="D37" s="938"/>
      <c r="E37" s="938"/>
      <c r="F37" s="938"/>
      <c r="G37" s="938"/>
      <c r="H37" s="938"/>
      <c r="I37" s="938"/>
      <c r="J37" s="938"/>
      <c r="K37" s="938"/>
      <c r="L37" s="938"/>
      <c r="M37" s="128"/>
      <c r="N37" s="128"/>
    </row>
    <row r="38" spans="2:24" ht="18" x14ac:dyDescent="0.35">
      <c r="B38" s="128"/>
      <c r="C38" s="371" t="str">
        <f>Requirements!B6</f>
        <v>Category 1</v>
      </c>
      <c r="D38" s="371" t="s">
        <v>408</v>
      </c>
      <c r="E38" s="372"/>
      <c r="F38" s="372"/>
      <c r="G38" s="372"/>
      <c r="H38" s="372"/>
      <c r="I38" s="372"/>
      <c r="J38" s="372"/>
      <c r="K38" s="372"/>
      <c r="L38" s="372"/>
      <c r="M38" s="128"/>
      <c r="N38" s="128"/>
    </row>
    <row r="39" spans="2:24" ht="11.25" customHeight="1" thickBot="1" x14ac:dyDescent="0.4">
      <c r="B39" s="128"/>
      <c r="C39" s="371"/>
      <c r="D39" s="371"/>
      <c r="E39" s="372"/>
      <c r="F39" s="372"/>
      <c r="G39" s="372"/>
      <c r="H39" s="372"/>
      <c r="I39" s="372"/>
      <c r="J39" s="372"/>
      <c r="K39" s="372"/>
      <c r="L39" s="372"/>
      <c r="M39" s="128"/>
      <c r="N39" s="128"/>
    </row>
    <row r="40" spans="2:24" ht="16" thickBot="1" x14ac:dyDescent="0.4">
      <c r="B40" s="128"/>
      <c r="C40" s="384"/>
      <c r="D40" s="939" t="s">
        <v>180</v>
      </c>
      <c r="E40" s="940"/>
      <c r="F40" s="940"/>
      <c r="G40" s="940"/>
      <c r="H40" s="940"/>
      <c r="I40" s="941"/>
      <c r="J40" s="939" t="s">
        <v>415</v>
      </c>
      <c r="K40" s="941"/>
      <c r="L40" s="385" t="s">
        <v>181</v>
      </c>
      <c r="M40" s="128"/>
      <c r="N40" s="128"/>
      <c r="U40" s="822" t="s">
        <v>273</v>
      </c>
      <c r="V40" s="823"/>
      <c r="W40" s="822" t="s">
        <v>257</v>
      </c>
      <c r="X40" s="823"/>
    </row>
    <row r="41" spans="2:24" ht="15.5" x14ac:dyDescent="0.35">
      <c r="B41" s="128"/>
      <c r="C41" s="382" t="s">
        <v>182</v>
      </c>
      <c r="D41" s="870" t="s">
        <v>183</v>
      </c>
      <c r="E41" s="870"/>
      <c r="F41" s="870"/>
      <c r="G41" s="870"/>
      <c r="H41" s="870"/>
      <c r="I41" s="870"/>
      <c r="J41" s="933">
        <v>3.1</v>
      </c>
      <c r="K41" s="933"/>
      <c r="L41" s="383">
        <f>Supplier1!I21</f>
        <v>0.25</v>
      </c>
      <c r="M41" s="128"/>
      <c r="N41" s="128"/>
      <c r="U41" s="824" t="s">
        <v>184</v>
      </c>
      <c r="V41" s="825"/>
      <c r="W41" s="824" t="s">
        <v>268</v>
      </c>
      <c r="X41" s="825"/>
    </row>
    <row r="42" spans="2:24" ht="30" customHeight="1" x14ac:dyDescent="0.35">
      <c r="B42" s="128"/>
      <c r="C42" s="264" t="s">
        <v>185</v>
      </c>
      <c r="D42" s="849" t="s">
        <v>418</v>
      </c>
      <c r="E42" s="849"/>
      <c r="F42" s="849"/>
      <c r="G42" s="849"/>
      <c r="H42" s="849"/>
      <c r="I42" s="849"/>
      <c r="J42" s="850" t="s">
        <v>298</v>
      </c>
      <c r="K42" s="850"/>
      <c r="L42" s="188">
        <f>Supplier1!I46</f>
        <v>0.25</v>
      </c>
      <c r="M42" s="128"/>
      <c r="N42" s="128"/>
      <c r="U42" s="824" t="s">
        <v>186</v>
      </c>
      <c r="V42" s="825"/>
      <c r="W42" s="824" t="s">
        <v>269</v>
      </c>
      <c r="X42" s="825"/>
    </row>
    <row r="43" spans="2:24" ht="15.5" x14ac:dyDescent="0.35">
      <c r="B43" s="128"/>
      <c r="C43" s="264" t="s">
        <v>187</v>
      </c>
      <c r="D43" s="851" t="s">
        <v>293</v>
      </c>
      <c r="E43" s="851"/>
      <c r="F43" s="851"/>
      <c r="G43" s="851"/>
      <c r="H43" s="851"/>
      <c r="I43" s="851"/>
      <c r="J43" s="850" t="s">
        <v>297</v>
      </c>
      <c r="K43" s="850"/>
      <c r="L43" s="188">
        <f>Supplier1!I59</f>
        <v>0.2</v>
      </c>
      <c r="M43" s="128"/>
      <c r="N43" s="128"/>
      <c r="U43" s="824" t="s">
        <v>286</v>
      </c>
      <c r="V43" s="825"/>
      <c r="W43" s="824" t="s">
        <v>270</v>
      </c>
      <c r="X43" s="825"/>
    </row>
    <row r="44" spans="2:24" ht="15.5" x14ac:dyDescent="0.35">
      <c r="B44" s="128"/>
      <c r="C44" s="264" t="s">
        <v>188</v>
      </c>
      <c r="D44" s="851" t="s">
        <v>416</v>
      </c>
      <c r="E44" s="851"/>
      <c r="F44" s="851"/>
      <c r="G44" s="851"/>
      <c r="H44" s="851"/>
      <c r="I44" s="851"/>
      <c r="J44" s="850" t="s">
        <v>296</v>
      </c>
      <c r="K44" s="850"/>
      <c r="L44" s="188">
        <f>Supplier1!I67</f>
        <v>0.2</v>
      </c>
      <c r="M44" s="128"/>
      <c r="N44" s="128"/>
      <c r="U44" s="824" t="s">
        <v>285</v>
      </c>
      <c r="V44" s="825"/>
      <c r="W44" s="824" t="s">
        <v>271</v>
      </c>
      <c r="X44" s="825"/>
    </row>
    <row r="45" spans="2:24" ht="33" customHeight="1" thickBot="1" x14ac:dyDescent="0.4">
      <c r="B45" s="128"/>
      <c r="C45" s="265" t="s">
        <v>189</v>
      </c>
      <c r="D45" s="852" t="s">
        <v>417</v>
      </c>
      <c r="E45" s="852"/>
      <c r="F45" s="852"/>
      <c r="G45" s="852"/>
      <c r="H45" s="852"/>
      <c r="I45" s="852"/>
      <c r="J45" s="853" t="s">
        <v>299</v>
      </c>
      <c r="K45" s="853"/>
      <c r="L45" s="189">
        <f>Supplier1!I76</f>
        <v>9.9999999999999978E-2</v>
      </c>
      <c r="M45" s="128"/>
      <c r="N45" s="128"/>
      <c r="U45" s="810" t="s">
        <v>190</v>
      </c>
      <c r="V45" s="811"/>
      <c r="W45" s="810" t="s">
        <v>272</v>
      </c>
      <c r="X45" s="811"/>
    </row>
    <row r="46" spans="2:24" ht="26.25" customHeight="1" x14ac:dyDescent="0.35">
      <c r="B46" s="128"/>
      <c r="C46" s="129" t="s">
        <v>191</v>
      </c>
      <c r="D46" s="128"/>
      <c r="E46" s="128"/>
      <c r="F46" s="128"/>
      <c r="G46" s="128"/>
      <c r="H46" s="128"/>
      <c r="I46" s="128"/>
      <c r="J46" s="128"/>
      <c r="K46" s="128"/>
      <c r="L46" s="128"/>
      <c r="M46" s="128"/>
      <c r="N46" s="128"/>
    </row>
    <row r="47" spans="2:24" ht="15.5" x14ac:dyDescent="0.35">
      <c r="B47" s="40"/>
      <c r="C47" s="131" t="s">
        <v>192</v>
      </c>
      <c r="E47" s="132"/>
      <c r="F47" s="132"/>
      <c r="G47" s="132"/>
      <c r="H47" s="40"/>
      <c r="I47" s="40"/>
      <c r="J47" s="40"/>
      <c r="K47" s="40"/>
      <c r="L47" s="40"/>
      <c r="M47" s="40"/>
      <c r="N47" s="40"/>
    </row>
    <row r="48" spans="2:24" ht="9.75" customHeight="1" thickBot="1" x14ac:dyDescent="0.4">
      <c r="B48" s="40"/>
      <c r="C48" s="40"/>
      <c r="D48" s="40"/>
      <c r="E48" s="40"/>
      <c r="F48" s="40"/>
      <c r="G48" s="40"/>
      <c r="H48" s="40"/>
      <c r="I48" s="40"/>
      <c r="J48" s="40"/>
      <c r="K48" s="40"/>
      <c r="L48" s="40"/>
      <c r="M48" s="40"/>
      <c r="N48" s="40"/>
    </row>
    <row r="49" spans="2:25" ht="16" thickBot="1" x14ac:dyDescent="0.4">
      <c r="B49" s="40"/>
      <c r="C49" s="867" t="s">
        <v>180</v>
      </c>
      <c r="D49" s="868"/>
      <c r="E49" s="868"/>
      <c r="F49" s="868"/>
      <c r="G49" s="868"/>
      <c r="H49" s="868"/>
      <c r="I49" s="868"/>
      <c r="J49" s="869"/>
      <c r="K49" s="387" t="s">
        <v>54</v>
      </c>
      <c r="L49" s="40"/>
      <c r="M49" s="40"/>
      <c r="N49" s="40"/>
      <c r="O49" s="40"/>
    </row>
    <row r="50" spans="2:25" ht="15.5" x14ac:dyDescent="0.35">
      <c r="B50" s="40"/>
      <c r="C50" s="923" t="s">
        <v>193</v>
      </c>
      <c r="D50" s="924"/>
      <c r="E50" s="924"/>
      <c r="F50" s="924"/>
      <c r="G50" s="924"/>
      <c r="H50" s="924"/>
      <c r="I50" s="924"/>
      <c r="J50" s="925"/>
      <c r="K50" s="386">
        <v>2</v>
      </c>
      <c r="L50" s="40"/>
      <c r="M50" s="40"/>
      <c r="N50" s="40"/>
      <c r="O50" s="40"/>
    </row>
    <row r="51" spans="2:25" ht="15.5" x14ac:dyDescent="0.35">
      <c r="B51" s="40"/>
      <c r="C51" s="926" t="s">
        <v>194</v>
      </c>
      <c r="D51" s="927"/>
      <c r="E51" s="927"/>
      <c r="F51" s="927"/>
      <c r="G51" s="927"/>
      <c r="H51" s="927"/>
      <c r="I51" s="927"/>
      <c r="J51" s="928"/>
      <c r="K51" s="133">
        <v>1</v>
      </c>
      <c r="L51" s="40"/>
      <c r="M51" s="40"/>
      <c r="N51" s="40"/>
      <c r="O51" s="40"/>
    </row>
    <row r="52" spans="2:25" ht="15.5" x14ac:dyDescent="0.35">
      <c r="B52" s="40"/>
      <c r="C52" s="929" t="s">
        <v>195</v>
      </c>
      <c r="D52" s="927"/>
      <c r="E52" s="927"/>
      <c r="F52" s="927"/>
      <c r="G52" s="927"/>
      <c r="H52" s="927"/>
      <c r="I52" s="927"/>
      <c r="J52" s="928"/>
      <c r="K52" s="133">
        <v>0</v>
      </c>
      <c r="L52" s="40"/>
      <c r="M52" s="40"/>
      <c r="N52" s="40"/>
      <c r="O52" s="40"/>
    </row>
    <row r="53" spans="2:25" ht="8.25" customHeight="1" x14ac:dyDescent="0.35">
      <c r="B53" s="40"/>
      <c r="C53" s="40"/>
      <c r="D53" s="40"/>
      <c r="E53" s="40"/>
      <c r="F53" s="40"/>
      <c r="G53" s="40"/>
      <c r="H53" s="40"/>
      <c r="I53" s="40"/>
      <c r="J53" s="40"/>
      <c r="K53" s="40"/>
      <c r="L53" s="40"/>
      <c r="M53" s="40"/>
      <c r="N53" s="40"/>
      <c r="O53" s="40"/>
    </row>
    <row r="54" spans="2:25" ht="15.5" x14ac:dyDescent="0.35">
      <c r="B54" s="40"/>
      <c r="C54" s="461" t="s">
        <v>419</v>
      </c>
      <c r="E54" s="134"/>
      <c r="F54" s="134"/>
      <c r="G54" s="134"/>
      <c r="H54" s="126"/>
      <c r="I54" s="40"/>
      <c r="J54" s="40"/>
      <c r="K54" s="40"/>
      <c r="L54" s="40"/>
      <c r="M54" s="40"/>
      <c r="N54" s="40"/>
    </row>
    <row r="55" spans="2:25" ht="10.5" customHeight="1" thickBot="1" x14ac:dyDescent="0.4">
      <c r="B55" s="40"/>
      <c r="C55" s="40"/>
      <c r="D55" s="40"/>
      <c r="E55" s="40"/>
      <c r="F55" s="40"/>
      <c r="G55" s="40"/>
      <c r="H55" s="40"/>
      <c r="I55" s="40"/>
      <c r="J55" s="40"/>
      <c r="K55" s="40"/>
      <c r="L55" s="40"/>
      <c r="M55" s="40"/>
      <c r="N55" s="40"/>
    </row>
    <row r="56" spans="2:25" ht="16" thickBot="1" x14ac:dyDescent="0.4">
      <c r="B56" s="40"/>
      <c r="C56" s="867" t="s">
        <v>180</v>
      </c>
      <c r="D56" s="868"/>
      <c r="E56" s="868"/>
      <c r="F56" s="868"/>
      <c r="G56" s="868"/>
      <c r="H56" s="868"/>
      <c r="I56" s="868"/>
      <c r="J56" s="869"/>
      <c r="K56" s="390" t="s">
        <v>54</v>
      </c>
      <c r="L56" s="387" t="s">
        <v>196</v>
      </c>
      <c r="M56" s="267"/>
      <c r="N56" s="40"/>
    </row>
    <row r="57" spans="2:25" ht="31.5" customHeight="1" x14ac:dyDescent="0.35">
      <c r="B57" s="40"/>
      <c r="C57" s="870" t="s">
        <v>330</v>
      </c>
      <c r="D57" s="871"/>
      <c r="E57" s="871"/>
      <c r="F57" s="871"/>
      <c r="G57" s="871"/>
      <c r="H57" s="871"/>
      <c r="I57" s="871"/>
      <c r="J57" s="872"/>
      <c r="K57" s="388">
        <v>2</v>
      </c>
      <c r="L57" s="389" t="s">
        <v>197</v>
      </c>
      <c r="M57" s="268"/>
      <c r="N57" s="40"/>
    </row>
    <row r="58" spans="2:25" ht="30.75" customHeight="1" x14ac:dyDescent="0.35">
      <c r="B58" s="40"/>
      <c r="C58" s="851" t="s">
        <v>331</v>
      </c>
      <c r="D58" s="851"/>
      <c r="E58" s="851"/>
      <c r="F58" s="851"/>
      <c r="G58" s="851"/>
      <c r="H58" s="851"/>
      <c r="I58" s="851"/>
      <c r="J58" s="851"/>
      <c r="K58" s="247">
        <v>1</v>
      </c>
      <c r="L58" s="248" t="s">
        <v>301</v>
      </c>
      <c r="M58" s="268"/>
      <c r="N58" s="40"/>
    </row>
    <row r="59" spans="2:25" ht="15.5" x14ac:dyDescent="0.35">
      <c r="B59" s="40"/>
      <c r="C59" s="851" t="s">
        <v>198</v>
      </c>
      <c r="D59" s="851"/>
      <c r="E59" s="851"/>
      <c r="F59" s="851"/>
      <c r="G59" s="851"/>
      <c r="H59" s="851"/>
      <c r="I59" s="851"/>
      <c r="J59" s="851"/>
      <c r="K59" s="247">
        <v>0</v>
      </c>
      <c r="L59" s="248">
        <v>0</v>
      </c>
      <c r="M59" s="268"/>
      <c r="N59" s="130"/>
    </row>
    <row r="60" spans="2:25" ht="21" customHeight="1" x14ac:dyDescent="0.35">
      <c r="B60" s="130"/>
      <c r="M60" s="130"/>
      <c r="N60" s="130"/>
    </row>
    <row r="61" spans="2:25" ht="43.5" customHeight="1" x14ac:dyDescent="0.35">
      <c r="B61" s="130"/>
      <c r="C61" s="815" t="s">
        <v>420</v>
      </c>
      <c r="D61" s="815"/>
      <c r="E61" s="815"/>
      <c r="F61" s="815"/>
      <c r="G61" s="815"/>
      <c r="H61" s="815"/>
      <c r="I61" s="815"/>
      <c r="J61" s="815"/>
      <c r="K61" s="815"/>
      <c r="L61" s="815"/>
      <c r="M61" s="815"/>
      <c r="N61" s="130"/>
    </row>
    <row r="62" spans="2:25" ht="9.75" customHeight="1" x14ac:dyDescent="0.4">
      <c r="B62" s="130"/>
      <c r="C62" s="249"/>
      <c r="D62" s="249"/>
      <c r="E62" s="249"/>
      <c r="F62" s="249"/>
      <c r="G62" s="249"/>
      <c r="H62" s="249"/>
      <c r="I62" s="249"/>
      <c r="J62" s="249"/>
      <c r="K62" s="249"/>
      <c r="L62" s="249"/>
      <c r="M62" s="40"/>
      <c r="N62" s="130"/>
      <c r="Q62" s="328"/>
      <c r="R62" s="328"/>
      <c r="S62" s="328"/>
      <c r="T62" s="328"/>
      <c r="U62" s="328"/>
      <c r="V62" s="328"/>
      <c r="W62" s="328"/>
      <c r="X62" s="328"/>
    </row>
    <row r="63" spans="2:25" ht="18" customHeight="1" x14ac:dyDescent="0.4">
      <c r="B63" s="130"/>
      <c r="C63" s="845" t="s">
        <v>199</v>
      </c>
      <c r="D63" s="846"/>
      <c r="E63" s="846"/>
      <c r="F63" s="846"/>
      <c r="G63" s="846"/>
      <c r="H63" s="846"/>
      <c r="I63" s="846"/>
      <c r="J63" s="846"/>
      <c r="K63" s="846"/>
      <c r="L63" s="846"/>
      <c r="M63" s="847"/>
      <c r="N63" s="130"/>
      <c r="P63" s="328"/>
      <c r="Q63" s="328"/>
      <c r="R63" s="328"/>
      <c r="S63" s="328"/>
      <c r="T63" s="328"/>
      <c r="U63" s="328"/>
      <c r="V63" s="328"/>
      <c r="W63" s="328"/>
      <c r="X63" s="328"/>
      <c r="Y63" s="328"/>
    </row>
    <row r="64" spans="2:25" ht="18.5" thickBot="1" x14ac:dyDescent="0.45">
      <c r="B64" s="130"/>
      <c r="C64" s="848" t="s">
        <v>200</v>
      </c>
      <c r="D64" s="848"/>
      <c r="E64" s="848"/>
      <c r="F64" s="848"/>
      <c r="G64" s="848"/>
      <c r="H64" s="40"/>
      <c r="I64" s="40"/>
      <c r="J64" s="40"/>
      <c r="K64" s="40"/>
      <c r="L64" s="135"/>
      <c r="M64" s="40"/>
      <c r="N64" s="40"/>
      <c r="P64" s="328"/>
      <c r="Q64" s="328"/>
      <c r="R64" s="328"/>
      <c r="S64" s="328"/>
      <c r="T64" s="328"/>
      <c r="U64" s="328"/>
      <c r="V64" s="328"/>
      <c r="W64" s="328"/>
      <c r="X64" s="328"/>
      <c r="Y64" s="328"/>
    </row>
    <row r="65" spans="2:26" ht="39.75" customHeight="1" thickBot="1" x14ac:dyDescent="0.45">
      <c r="B65" s="130"/>
      <c r="C65" s="839" t="s">
        <v>201</v>
      </c>
      <c r="D65" s="840"/>
      <c r="E65" s="840"/>
      <c r="F65" s="841"/>
      <c r="G65" s="864" t="s">
        <v>202</v>
      </c>
      <c r="H65" s="865"/>
      <c r="I65" s="865"/>
      <c r="J65" s="865"/>
      <c r="K65" s="866"/>
      <c r="L65" s="839" t="s">
        <v>203</v>
      </c>
      <c r="M65" s="449">
        <v>1</v>
      </c>
      <c r="N65" s="40"/>
      <c r="P65" s="328"/>
      <c r="Q65" s="328"/>
      <c r="R65" s="328"/>
      <c r="S65" s="328"/>
      <c r="T65" s="328"/>
      <c r="U65" s="328"/>
      <c r="V65" s="328"/>
      <c r="W65" s="328"/>
      <c r="X65" s="328"/>
      <c r="Y65" s="328"/>
    </row>
    <row r="66" spans="2:26" ht="20.25" customHeight="1" thickBot="1" x14ac:dyDescent="0.4">
      <c r="B66" s="40"/>
      <c r="C66" s="842"/>
      <c r="D66" s="843"/>
      <c r="E66" s="843"/>
      <c r="F66" s="844"/>
      <c r="G66" s="136" t="s">
        <v>204</v>
      </c>
      <c r="H66" s="137" t="s">
        <v>205</v>
      </c>
      <c r="I66" s="137" t="s">
        <v>206</v>
      </c>
      <c r="J66" s="137" t="s">
        <v>207</v>
      </c>
      <c r="K66" s="138" t="s">
        <v>208</v>
      </c>
      <c r="L66" s="863"/>
      <c r="M66" s="873" t="s">
        <v>421</v>
      </c>
      <c r="N66" s="40"/>
    </row>
    <row r="67" spans="2:26" ht="29.25" customHeight="1" thickBot="1" x14ac:dyDescent="0.4">
      <c r="B67" s="40"/>
      <c r="C67" s="854" t="s">
        <v>209</v>
      </c>
      <c r="D67" s="855"/>
      <c r="E67" s="855"/>
      <c r="F67" s="856"/>
      <c r="G67" s="394">
        <f>Supplier1!I21</f>
        <v>0.25</v>
      </c>
      <c r="H67" s="394">
        <f>Supplier1!I46</f>
        <v>0.25</v>
      </c>
      <c r="I67" s="394">
        <f>Supplier1!I59</f>
        <v>0.2</v>
      </c>
      <c r="J67" s="394">
        <f>Supplier1!I67</f>
        <v>0.2</v>
      </c>
      <c r="K67" s="395">
        <f>Supplier1!I76</f>
        <v>9.9999999999999978E-2</v>
      </c>
      <c r="L67" s="842"/>
      <c r="M67" s="874"/>
      <c r="N67" s="40"/>
      <c r="Z67" s="292"/>
    </row>
    <row r="68" spans="2:26" ht="47.25" customHeight="1" thickBot="1" x14ac:dyDescent="0.4">
      <c r="B68" s="40"/>
      <c r="C68" s="857" t="s">
        <v>210</v>
      </c>
      <c r="D68" s="858"/>
      <c r="E68" s="858"/>
      <c r="F68" s="859"/>
      <c r="G68" s="391" t="s">
        <v>211</v>
      </c>
      <c r="H68" s="391" t="s">
        <v>232</v>
      </c>
      <c r="I68" s="391" t="s">
        <v>212</v>
      </c>
      <c r="J68" s="391" t="s">
        <v>213</v>
      </c>
      <c r="K68" s="391" t="s">
        <v>214</v>
      </c>
      <c r="L68" s="392" t="s">
        <v>258</v>
      </c>
      <c r="M68" s="393" t="s">
        <v>259</v>
      </c>
      <c r="N68" s="40"/>
      <c r="P68" s="291"/>
      <c r="Q68" s="291"/>
      <c r="R68" s="291"/>
      <c r="S68" s="291"/>
      <c r="T68" s="291"/>
      <c r="U68" s="291"/>
      <c r="V68" s="291"/>
      <c r="W68" s="291"/>
      <c r="X68" s="291"/>
      <c r="Y68" s="291"/>
      <c r="Z68" s="291"/>
    </row>
    <row r="69" spans="2:26" ht="18" x14ac:dyDescent="0.4">
      <c r="B69" s="40"/>
      <c r="C69" s="860" t="str">
        <f t="shared" ref="C69" si="0">IF($D$23&gt;0,$D$23,"Supplier 1")</f>
        <v>Supplier 1</v>
      </c>
      <c r="D69" s="861"/>
      <c r="E69" s="861"/>
      <c r="F69" s="862"/>
      <c r="G69" s="277">
        <f>Scorecard!G4</f>
        <v>0</v>
      </c>
      <c r="H69" s="278">
        <f>Scorecard!K4</f>
        <v>0</v>
      </c>
      <c r="I69" s="278">
        <f>Scorecard!N4</f>
        <v>0</v>
      </c>
      <c r="J69" s="278">
        <f>Scorecard!Q4</f>
        <v>0</v>
      </c>
      <c r="K69" s="279">
        <f>Scorecard!T4</f>
        <v>0</v>
      </c>
      <c r="L69" s="280">
        <f>Scorecard!U4</f>
        <v>0</v>
      </c>
      <c r="M69" s="396">
        <f>IF(L69=0,0,L69*$M$65)</f>
        <v>0</v>
      </c>
      <c r="N69" s="40"/>
      <c r="P69" s="828"/>
      <c r="Q69" s="829"/>
      <c r="R69" s="829"/>
      <c r="S69" s="829"/>
      <c r="T69" s="829"/>
      <c r="U69" s="829"/>
      <c r="V69" s="829"/>
      <c r="W69" s="829"/>
      <c r="X69" s="829"/>
    </row>
    <row r="70" spans="2:26" ht="18" x14ac:dyDescent="0.4">
      <c r="B70" s="40"/>
      <c r="C70" s="812" t="str">
        <f t="shared" ref="C70" si="1">IF($D$24&gt;0,$D$24,"Supplier 2")</f>
        <v>Supplier 2</v>
      </c>
      <c r="D70" s="813"/>
      <c r="E70" s="813"/>
      <c r="F70" s="814"/>
      <c r="G70" s="281">
        <f>Scorecard!G5</f>
        <v>0</v>
      </c>
      <c r="H70" s="282">
        <f>Scorecard!K5</f>
        <v>0</v>
      </c>
      <c r="I70" s="283">
        <f>Scorecard!N5</f>
        <v>0</v>
      </c>
      <c r="J70" s="283">
        <f>Scorecard!Q5</f>
        <v>0</v>
      </c>
      <c r="K70" s="284">
        <f>Scorecard!T5</f>
        <v>0</v>
      </c>
      <c r="L70" s="285">
        <f>Scorecard!U5</f>
        <v>0</v>
      </c>
      <c r="M70" s="397">
        <f t="shared" ref="M70:M78" si="2">IF(L70=0,0,L70*$M$65)</f>
        <v>0</v>
      </c>
      <c r="N70" s="40"/>
      <c r="P70" s="829"/>
      <c r="Q70" s="829"/>
      <c r="R70" s="829"/>
      <c r="S70" s="829"/>
      <c r="T70" s="829"/>
      <c r="U70" s="829"/>
      <c r="V70" s="829"/>
      <c r="W70" s="829"/>
      <c r="X70" s="829"/>
    </row>
    <row r="71" spans="2:26" ht="18" x14ac:dyDescent="0.4">
      <c r="B71" s="40"/>
      <c r="C71" s="812" t="str">
        <f t="shared" ref="C71" si="3">IF($D$25&gt;0,$D$25,"Supplier 3")</f>
        <v>Supplier 3</v>
      </c>
      <c r="D71" s="813"/>
      <c r="E71" s="813"/>
      <c r="F71" s="814"/>
      <c r="G71" s="281">
        <f>Scorecard!G6</f>
        <v>0</v>
      </c>
      <c r="H71" s="282">
        <f>Scorecard!K6</f>
        <v>0</v>
      </c>
      <c r="I71" s="283">
        <f>Scorecard!N6</f>
        <v>0</v>
      </c>
      <c r="J71" s="283">
        <f>Scorecard!Q6</f>
        <v>0</v>
      </c>
      <c r="K71" s="284">
        <f>Scorecard!T6</f>
        <v>0</v>
      </c>
      <c r="L71" s="285">
        <f>Scorecard!U6</f>
        <v>0</v>
      </c>
      <c r="M71" s="397">
        <f t="shared" si="2"/>
        <v>0</v>
      </c>
      <c r="N71" s="269"/>
      <c r="P71" s="829"/>
      <c r="Q71" s="829"/>
      <c r="R71" s="829"/>
      <c r="S71" s="829"/>
      <c r="T71" s="829"/>
      <c r="U71" s="829"/>
      <c r="V71" s="829"/>
      <c r="W71" s="829"/>
      <c r="X71" s="829"/>
    </row>
    <row r="72" spans="2:26" ht="18" x14ac:dyDescent="0.4">
      <c r="B72" s="40"/>
      <c r="C72" s="812" t="str">
        <f t="shared" ref="C72" si="4">IF($D$26&gt;0,$D$26,"Supplier 4")</f>
        <v>Supplier 4</v>
      </c>
      <c r="D72" s="813"/>
      <c r="E72" s="813"/>
      <c r="F72" s="814"/>
      <c r="G72" s="281">
        <f>Scorecard!G7</f>
        <v>0</v>
      </c>
      <c r="H72" s="282">
        <f>Scorecard!K7</f>
        <v>0</v>
      </c>
      <c r="I72" s="283">
        <f>Scorecard!N7</f>
        <v>0</v>
      </c>
      <c r="J72" s="283">
        <f>Scorecard!Q7</f>
        <v>0</v>
      </c>
      <c r="K72" s="284">
        <f>Scorecard!T7</f>
        <v>0</v>
      </c>
      <c r="L72" s="285">
        <f>Scorecard!U7</f>
        <v>0</v>
      </c>
      <c r="M72" s="397">
        <f t="shared" si="2"/>
        <v>0</v>
      </c>
      <c r="N72" s="269"/>
      <c r="P72" s="829"/>
      <c r="Q72" s="829"/>
      <c r="R72" s="829"/>
      <c r="S72" s="829"/>
      <c r="T72" s="829"/>
      <c r="U72" s="829"/>
      <c r="V72" s="829"/>
      <c r="W72" s="829"/>
      <c r="X72" s="829"/>
    </row>
    <row r="73" spans="2:26" s="270" customFormat="1" ht="18" x14ac:dyDescent="0.4">
      <c r="B73" s="269"/>
      <c r="C73" s="812" t="str">
        <f t="shared" ref="C73" si="5">IF($D$27&gt;0,$D$27,"Supplier 5")</f>
        <v>Supplier 5</v>
      </c>
      <c r="D73" s="813"/>
      <c r="E73" s="813"/>
      <c r="F73" s="814"/>
      <c r="G73" s="281">
        <f>Scorecard!G8</f>
        <v>0</v>
      </c>
      <c r="H73" s="282">
        <f>Scorecard!K8</f>
        <v>0</v>
      </c>
      <c r="I73" s="283">
        <f>Scorecard!N8</f>
        <v>0</v>
      </c>
      <c r="J73" s="283">
        <f>Scorecard!Q8</f>
        <v>0</v>
      </c>
      <c r="K73" s="284">
        <f>Scorecard!T8</f>
        <v>0</v>
      </c>
      <c r="L73" s="285">
        <f>Scorecard!U8</f>
        <v>0</v>
      </c>
      <c r="M73" s="397">
        <f t="shared" si="2"/>
        <v>0</v>
      </c>
      <c r="N73" s="269"/>
      <c r="P73" s="829"/>
      <c r="Q73" s="829"/>
      <c r="R73" s="829"/>
      <c r="S73" s="829"/>
      <c r="T73" s="829"/>
      <c r="U73" s="829"/>
      <c r="V73" s="829"/>
      <c r="W73" s="829"/>
      <c r="X73" s="829"/>
    </row>
    <row r="74" spans="2:26" s="270" customFormat="1" ht="18" x14ac:dyDescent="0.4">
      <c r="B74" s="269"/>
      <c r="C74" s="812" t="str">
        <f t="shared" ref="C74" si="6">IF($D$28&gt;0,$D$28,"Supplier 6")</f>
        <v>Supplier 6</v>
      </c>
      <c r="D74" s="813"/>
      <c r="E74" s="813"/>
      <c r="F74" s="814"/>
      <c r="G74" s="281">
        <f>Scorecard!G9</f>
        <v>0</v>
      </c>
      <c r="H74" s="282">
        <f>Scorecard!K9</f>
        <v>0</v>
      </c>
      <c r="I74" s="283">
        <f>Scorecard!N9</f>
        <v>0</v>
      </c>
      <c r="J74" s="283">
        <f>Scorecard!Q9</f>
        <v>0</v>
      </c>
      <c r="K74" s="284">
        <f>Scorecard!T9</f>
        <v>0</v>
      </c>
      <c r="L74" s="285">
        <f>Scorecard!U9</f>
        <v>0</v>
      </c>
      <c r="M74" s="397">
        <f t="shared" si="2"/>
        <v>0</v>
      </c>
      <c r="N74" s="269"/>
      <c r="P74" s="796"/>
      <c r="Q74" s="796"/>
      <c r="R74" s="796"/>
      <c r="S74" s="796"/>
      <c r="T74" s="796"/>
      <c r="U74" s="796"/>
      <c r="V74" s="796"/>
      <c r="W74" s="796"/>
      <c r="X74" s="796"/>
      <c r="Y74" s="796"/>
    </row>
    <row r="75" spans="2:26" s="270" customFormat="1" ht="18" x14ac:dyDescent="0.4">
      <c r="B75" s="269"/>
      <c r="C75" s="812" t="str">
        <f t="shared" ref="C75" si="7">IF($D$29&gt;0,$D$29,"Supplier 7")</f>
        <v>Supplier 7</v>
      </c>
      <c r="D75" s="813"/>
      <c r="E75" s="813"/>
      <c r="F75" s="814"/>
      <c r="G75" s="281">
        <f>Scorecard!G10</f>
        <v>0</v>
      </c>
      <c r="H75" s="282">
        <f>Scorecard!K10</f>
        <v>0</v>
      </c>
      <c r="I75" s="283">
        <f>Scorecard!N10</f>
        <v>0</v>
      </c>
      <c r="J75" s="283">
        <f>Scorecard!Q10</f>
        <v>0</v>
      </c>
      <c r="K75" s="284">
        <f>Scorecard!T10</f>
        <v>0</v>
      </c>
      <c r="L75" s="285">
        <f>Scorecard!U10</f>
        <v>0</v>
      </c>
      <c r="M75" s="397">
        <f t="shared" si="2"/>
        <v>0</v>
      </c>
      <c r="N75" s="269"/>
      <c r="P75" s="796"/>
      <c r="Q75" s="796"/>
      <c r="R75" s="796"/>
      <c r="S75" s="796"/>
      <c r="T75" s="796"/>
      <c r="U75" s="796"/>
      <c r="V75" s="796"/>
      <c r="W75" s="796"/>
      <c r="X75" s="796"/>
      <c r="Y75" s="796"/>
    </row>
    <row r="76" spans="2:26" s="270" customFormat="1" ht="18" x14ac:dyDescent="0.4">
      <c r="B76" s="269"/>
      <c r="C76" s="812" t="str">
        <f t="shared" ref="C76" si="8">IF($D$30&gt;0,$D$30,"Supplier 8")</f>
        <v>Supplier 8</v>
      </c>
      <c r="D76" s="813"/>
      <c r="E76" s="813"/>
      <c r="F76" s="814"/>
      <c r="G76" s="281">
        <f>Scorecard!G11</f>
        <v>0</v>
      </c>
      <c r="H76" s="282">
        <f>Scorecard!K11</f>
        <v>0</v>
      </c>
      <c r="I76" s="283">
        <f>Scorecard!N11</f>
        <v>0</v>
      </c>
      <c r="J76" s="283">
        <f>Scorecard!Q11</f>
        <v>0</v>
      </c>
      <c r="K76" s="284">
        <f>Scorecard!T11</f>
        <v>0</v>
      </c>
      <c r="L76" s="285">
        <f>Scorecard!U11</f>
        <v>0</v>
      </c>
      <c r="M76" s="397">
        <f t="shared" si="2"/>
        <v>0</v>
      </c>
      <c r="N76" s="269"/>
      <c r="P76" s="796"/>
      <c r="Q76" s="796"/>
      <c r="R76" s="796"/>
      <c r="S76" s="796"/>
      <c r="T76" s="796"/>
      <c r="U76" s="796"/>
      <c r="V76" s="796"/>
      <c r="W76" s="796"/>
      <c r="X76" s="796"/>
      <c r="Y76" s="796"/>
    </row>
    <row r="77" spans="2:26" s="270" customFormat="1" ht="18" x14ac:dyDescent="0.4">
      <c r="B77" s="269"/>
      <c r="C77" s="812" t="str">
        <f t="shared" ref="C77" si="9">IF($D$31&gt;0,$D$31,"Supplier 9")</f>
        <v>Supplier 9</v>
      </c>
      <c r="D77" s="813"/>
      <c r="E77" s="813"/>
      <c r="F77" s="814"/>
      <c r="G77" s="281">
        <f>Scorecard!G12</f>
        <v>0</v>
      </c>
      <c r="H77" s="282">
        <f>Scorecard!K12</f>
        <v>0</v>
      </c>
      <c r="I77" s="283">
        <f>Scorecard!N12</f>
        <v>0</v>
      </c>
      <c r="J77" s="283">
        <f>Scorecard!Q12</f>
        <v>0</v>
      </c>
      <c r="K77" s="284">
        <f>Scorecard!T12</f>
        <v>0</v>
      </c>
      <c r="L77" s="285">
        <f>Scorecard!U12</f>
        <v>0</v>
      </c>
      <c r="M77" s="397">
        <f t="shared" si="2"/>
        <v>0</v>
      </c>
      <c r="N77" s="269"/>
    </row>
    <row r="78" spans="2:26" s="270" customFormat="1" ht="18.5" thickBot="1" x14ac:dyDescent="0.45">
      <c r="B78" s="269"/>
      <c r="C78" s="836" t="str">
        <f t="shared" ref="C78" si="10">IF($D$32&gt;0,$D$32,"Supplier 10")</f>
        <v>Supplier 10</v>
      </c>
      <c r="D78" s="837"/>
      <c r="E78" s="837"/>
      <c r="F78" s="838"/>
      <c r="G78" s="286">
        <f>Scorecard!G13</f>
        <v>0</v>
      </c>
      <c r="H78" s="287">
        <f>Scorecard!K13</f>
        <v>0</v>
      </c>
      <c r="I78" s="288">
        <f>Scorecard!N13</f>
        <v>0</v>
      </c>
      <c r="J78" s="288">
        <f>Scorecard!Q13</f>
        <v>0</v>
      </c>
      <c r="K78" s="289">
        <f>Scorecard!T13</f>
        <v>0</v>
      </c>
      <c r="L78" s="290">
        <f>Scorecard!U13</f>
        <v>0</v>
      </c>
      <c r="M78" s="398">
        <f t="shared" si="2"/>
        <v>0</v>
      </c>
      <c r="N78" s="269"/>
    </row>
    <row r="79" spans="2:26" s="270" customFormat="1" ht="9" customHeight="1" x14ac:dyDescent="0.4">
      <c r="B79" s="269"/>
      <c r="C79" s="930"/>
      <c r="D79" s="930"/>
      <c r="E79" s="930"/>
      <c r="F79" s="930"/>
      <c r="G79" s="931"/>
      <c r="H79" s="931"/>
      <c r="I79" s="931"/>
      <c r="J79" s="931"/>
      <c r="K79" s="931"/>
      <c r="L79" s="930"/>
      <c r="M79" s="40"/>
      <c r="N79" s="269"/>
    </row>
    <row r="80" spans="2:26" s="270" customFormat="1" ht="18.75" customHeight="1" x14ac:dyDescent="0.4">
      <c r="B80" s="269"/>
      <c r="C80" s="932" t="s">
        <v>215</v>
      </c>
      <c r="D80" s="932"/>
      <c r="E80" s="932"/>
      <c r="F80" s="932"/>
      <c r="G80" s="932"/>
      <c r="H80" s="932"/>
      <c r="I80" s="932"/>
      <c r="J80" s="932"/>
      <c r="K80" s="932"/>
      <c r="L80" s="932"/>
      <c r="M80" s="40"/>
      <c r="N80" s="40"/>
    </row>
    <row r="81" spans="2:14" s="270" customFormat="1" ht="9" customHeight="1" x14ac:dyDescent="0.4">
      <c r="B81" s="269"/>
      <c r="C81" s="380"/>
      <c r="D81" s="380"/>
      <c r="E81" s="380"/>
      <c r="F81" s="380"/>
      <c r="G81" s="380"/>
      <c r="H81" s="380"/>
      <c r="I81" s="380"/>
      <c r="J81" s="380"/>
      <c r="K81" s="380"/>
      <c r="L81" s="380"/>
      <c r="M81" s="40"/>
      <c r="N81" s="40"/>
    </row>
    <row r="82" spans="2:14" ht="15.5" x14ac:dyDescent="0.35">
      <c r="B82" s="40"/>
      <c r="C82" s="787" t="s">
        <v>216</v>
      </c>
      <c r="D82" s="788"/>
      <c r="E82" s="788"/>
      <c r="F82" s="788"/>
      <c r="G82" s="788"/>
      <c r="H82" s="788"/>
      <c r="I82" s="788"/>
      <c r="J82" s="788"/>
      <c r="K82" s="788"/>
      <c r="L82" s="788"/>
      <c r="M82" s="789"/>
      <c r="N82" s="40"/>
    </row>
    <row r="83" spans="2:14" ht="97.4" customHeight="1" x14ac:dyDescent="0.35">
      <c r="B83" s="40"/>
      <c r="C83" s="816" t="s">
        <v>391</v>
      </c>
      <c r="D83" s="817"/>
      <c r="E83" s="817"/>
      <c r="F83" s="817"/>
      <c r="G83" s="817"/>
      <c r="H83" s="817"/>
      <c r="I83" s="817"/>
      <c r="J83" s="817"/>
      <c r="K83" s="817"/>
      <c r="L83" s="817"/>
      <c r="M83" s="818"/>
      <c r="N83" s="40"/>
    </row>
    <row r="84" spans="2:14" ht="18" x14ac:dyDescent="0.4">
      <c r="B84" s="40"/>
      <c r="C84" s="790" t="str">
        <f>IF($D$23&gt;0,$D$23,"Supplier 1")</f>
        <v>Supplier 1</v>
      </c>
      <c r="D84" s="791"/>
      <c r="E84" s="792">
        <f>Supplier1!K25</f>
        <v>0</v>
      </c>
      <c r="F84" s="792"/>
      <c r="G84" s="792"/>
      <c r="H84" s="792"/>
      <c r="I84" s="792"/>
      <c r="J84" s="792"/>
      <c r="K84" s="792"/>
      <c r="L84" s="792"/>
      <c r="M84" s="792"/>
      <c r="N84" s="40"/>
    </row>
    <row r="85" spans="2:14" ht="18" x14ac:dyDescent="0.4">
      <c r="B85" s="40"/>
      <c r="C85" s="790" t="str">
        <f>IF($D$24&gt;0,$D$24,"Supplier 2")</f>
        <v>Supplier 2</v>
      </c>
      <c r="D85" s="791"/>
      <c r="E85" s="792">
        <f>Supplier2!K26</f>
        <v>0</v>
      </c>
      <c r="F85" s="792"/>
      <c r="G85" s="792"/>
      <c r="H85" s="792"/>
      <c r="I85" s="792"/>
      <c r="J85" s="792"/>
      <c r="K85" s="792"/>
      <c r="L85" s="792"/>
      <c r="M85" s="792"/>
      <c r="N85" s="130"/>
    </row>
    <row r="86" spans="2:14" ht="18" x14ac:dyDescent="0.4">
      <c r="B86" s="40"/>
      <c r="C86" s="790" t="str">
        <f>IF($D$25&gt;0,$D$25,"Supplier 3")</f>
        <v>Supplier 3</v>
      </c>
      <c r="D86" s="791"/>
      <c r="E86" s="792">
        <f>Supplier3!K25</f>
        <v>0</v>
      </c>
      <c r="F86" s="792"/>
      <c r="G86" s="792"/>
      <c r="H86" s="792"/>
      <c r="I86" s="792"/>
      <c r="J86" s="792"/>
      <c r="K86" s="792"/>
      <c r="L86" s="792"/>
      <c r="M86" s="792"/>
      <c r="N86" s="269"/>
    </row>
    <row r="87" spans="2:14" ht="18" x14ac:dyDescent="0.4">
      <c r="B87" s="130"/>
      <c r="C87" s="790" t="str">
        <f>IF($D$26&gt;0,$D$26,"Supplier 4")</f>
        <v>Supplier 4</v>
      </c>
      <c r="D87" s="791"/>
      <c r="E87" s="792">
        <f>Supplier4!K25</f>
        <v>0</v>
      </c>
      <c r="F87" s="792"/>
      <c r="G87" s="792"/>
      <c r="H87" s="792"/>
      <c r="I87" s="792"/>
      <c r="J87" s="792"/>
      <c r="K87" s="792"/>
      <c r="L87" s="792"/>
      <c r="M87" s="792"/>
      <c r="N87" s="269"/>
    </row>
    <row r="88" spans="2:14" s="270" customFormat="1" ht="18" x14ac:dyDescent="0.4">
      <c r="B88" s="269"/>
      <c r="C88" s="790" t="str">
        <f>IF($D$27&gt;0,$D$27,"Supplier 5")</f>
        <v>Supplier 5</v>
      </c>
      <c r="D88" s="791"/>
      <c r="E88" s="792">
        <f>Supplier5!K25</f>
        <v>0</v>
      </c>
      <c r="F88" s="792"/>
      <c r="G88" s="792"/>
      <c r="H88" s="792"/>
      <c r="I88" s="792"/>
      <c r="J88" s="792"/>
      <c r="K88" s="792"/>
      <c r="L88" s="792"/>
      <c r="M88" s="792"/>
      <c r="N88" s="269"/>
    </row>
    <row r="89" spans="2:14" s="270" customFormat="1" ht="18" x14ac:dyDescent="0.4">
      <c r="B89" s="269"/>
      <c r="C89" s="790" t="str">
        <f>IF($D$28&gt;0,$D$28,"Supplier 6")</f>
        <v>Supplier 6</v>
      </c>
      <c r="D89" s="791"/>
      <c r="E89" s="792">
        <f>Supplier6!K25</f>
        <v>0</v>
      </c>
      <c r="F89" s="792"/>
      <c r="G89" s="792"/>
      <c r="H89" s="792"/>
      <c r="I89" s="792"/>
      <c r="J89" s="792"/>
      <c r="K89" s="792"/>
      <c r="L89" s="792"/>
      <c r="M89" s="792"/>
      <c r="N89" s="269"/>
    </row>
    <row r="90" spans="2:14" s="270" customFormat="1" ht="18" x14ac:dyDescent="0.4">
      <c r="B90" s="269"/>
      <c r="C90" s="790" t="str">
        <f>IF($D$29&gt;0,$D$29,"Supplier 7")</f>
        <v>Supplier 7</v>
      </c>
      <c r="D90" s="791"/>
      <c r="E90" s="792">
        <f>Supplier7!K25</f>
        <v>0</v>
      </c>
      <c r="F90" s="792"/>
      <c r="G90" s="792"/>
      <c r="H90" s="792"/>
      <c r="I90" s="792"/>
      <c r="J90" s="792"/>
      <c r="K90" s="792"/>
      <c r="L90" s="792"/>
      <c r="M90" s="792"/>
      <c r="N90" s="269"/>
    </row>
    <row r="91" spans="2:14" s="270" customFormat="1" ht="18" x14ac:dyDescent="0.4">
      <c r="B91" s="269"/>
      <c r="C91" s="790" t="str">
        <f>IF($D$30&gt;0,$D$30,"Supplier 8")</f>
        <v>Supplier 8</v>
      </c>
      <c r="D91" s="791"/>
      <c r="E91" s="792">
        <f>Supplier8!K25</f>
        <v>0</v>
      </c>
      <c r="F91" s="792"/>
      <c r="G91" s="792"/>
      <c r="H91" s="792"/>
      <c r="I91" s="792"/>
      <c r="J91" s="792"/>
      <c r="K91" s="792"/>
      <c r="L91" s="792"/>
      <c r="M91" s="792"/>
      <c r="N91" s="269"/>
    </row>
    <row r="92" spans="2:14" s="270" customFormat="1" ht="18" x14ac:dyDescent="0.4">
      <c r="B92" s="269"/>
      <c r="C92" s="790" t="str">
        <f>IF($D$31&gt;0,$D$31,"Supplier 9")</f>
        <v>Supplier 9</v>
      </c>
      <c r="D92" s="791"/>
      <c r="E92" s="792">
        <f>Supplier9!K25</f>
        <v>0</v>
      </c>
      <c r="F92" s="792"/>
      <c r="G92" s="792"/>
      <c r="H92" s="792"/>
      <c r="I92" s="792"/>
      <c r="J92" s="792"/>
      <c r="K92" s="792"/>
      <c r="L92" s="792"/>
      <c r="M92" s="792"/>
      <c r="N92" s="269"/>
    </row>
    <row r="93" spans="2:14" s="270" customFormat="1" ht="18" x14ac:dyDescent="0.4">
      <c r="B93" s="269"/>
      <c r="C93" s="790" t="str">
        <f>IF($D$32&gt;0,$D$32,"Supplier 10")</f>
        <v>Supplier 10</v>
      </c>
      <c r="D93" s="791"/>
      <c r="E93" s="792">
        <f>Supplier10!K25</f>
        <v>0</v>
      </c>
      <c r="F93" s="792"/>
      <c r="G93" s="792"/>
      <c r="H93" s="792"/>
      <c r="I93" s="792"/>
      <c r="J93" s="792"/>
      <c r="K93" s="792"/>
      <c r="L93" s="792"/>
      <c r="M93" s="792"/>
      <c r="N93" s="269"/>
    </row>
    <row r="94" spans="2:14" s="270" customFormat="1" ht="22.5" customHeight="1" x14ac:dyDescent="0.4">
      <c r="B94" s="269"/>
      <c r="C94" s="271"/>
      <c r="D94" s="271"/>
      <c r="E94" s="271"/>
      <c r="F94" s="271"/>
      <c r="G94" s="271"/>
      <c r="H94" s="271"/>
      <c r="I94" s="269"/>
      <c r="J94" s="269"/>
      <c r="K94" s="269"/>
      <c r="L94" s="269"/>
      <c r="M94" s="269"/>
      <c r="N94" s="269"/>
    </row>
    <row r="95" spans="2:14" s="270" customFormat="1" ht="18" x14ac:dyDescent="0.4">
      <c r="B95" s="269"/>
      <c r="C95" s="784" t="s">
        <v>390</v>
      </c>
      <c r="D95" s="785"/>
      <c r="E95" s="785"/>
      <c r="F95" s="785"/>
      <c r="G95" s="785"/>
      <c r="H95" s="785"/>
      <c r="I95" s="785"/>
      <c r="J95" s="785"/>
      <c r="K95" s="785"/>
      <c r="L95" s="785"/>
      <c r="M95" s="786"/>
      <c r="N95" s="269"/>
    </row>
    <row r="96" spans="2:14" s="270" customFormat="1" ht="90" customHeight="1" x14ac:dyDescent="0.4">
      <c r="B96" s="269"/>
      <c r="C96" s="816" t="s">
        <v>389</v>
      </c>
      <c r="D96" s="817"/>
      <c r="E96" s="817"/>
      <c r="F96" s="817"/>
      <c r="G96" s="817"/>
      <c r="H96" s="817"/>
      <c r="I96" s="817"/>
      <c r="J96" s="817"/>
      <c r="K96" s="817"/>
      <c r="L96" s="817"/>
      <c r="M96" s="818"/>
      <c r="N96" s="269"/>
    </row>
    <row r="97" spans="2:14" s="270" customFormat="1" ht="18" x14ac:dyDescent="0.4">
      <c r="B97" s="269"/>
      <c r="C97" s="790" t="str">
        <f>IF($D$23&gt;0,$D$23,"Supplier 1")</f>
        <v>Supplier 1</v>
      </c>
      <c r="D97" s="791"/>
      <c r="E97" s="792">
        <f>Supplier1!K48</f>
        <v>0</v>
      </c>
      <c r="F97" s="792"/>
      <c r="G97" s="792"/>
      <c r="H97" s="792"/>
      <c r="I97" s="792"/>
      <c r="J97" s="792"/>
      <c r="K97" s="792"/>
      <c r="L97" s="792"/>
      <c r="M97" s="792"/>
      <c r="N97" s="269"/>
    </row>
    <row r="98" spans="2:14" s="270" customFormat="1" ht="18" x14ac:dyDescent="0.4">
      <c r="B98" s="269"/>
      <c r="C98" s="790" t="str">
        <f>IF($D$24&gt;0,$D$24,"Supplier 2")</f>
        <v>Supplier 2</v>
      </c>
      <c r="D98" s="791"/>
      <c r="E98" s="792">
        <f>Supplier2!K49</f>
        <v>0</v>
      </c>
      <c r="F98" s="792"/>
      <c r="G98" s="792"/>
      <c r="H98" s="792"/>
      <c r="I98" s="792"/>
      <c r="J98" s="792"/>
      <c r="K98" s="792"/>
      <c r="L98" s="792"/>
      <c r="M98" s="792"/>
      <c r="N98" s="269"/>
    </row>
    <row r="99" spans="2:14" s="270" customFormat="1" ht="18" x14ac:dyDescent="0.4">
      <c r="B99" s="269"/>
      <c r="C99" s="790" t="str">
        <f>IF($D$25&gt;0,$D$25,"Supplier 3")</f>
        <v>Supplier 3</v>
      </c>
      <c r="D99" s="791"/>
      <c r="E99" s="792">
        <f>Supplier3!K49</f>
        <v>0</v>
      </c>
      <c r="F99" s="792"/>
      <c r="G99" s="792"/>
      <c r="H99" s="792"/>
      <c r="I99" s="792"/>
      <c r="J99" s="792"/>
      <c r="K99" s="792"/>
      <c r="L99" s="792"/>
      <c r="M99" s="792"/>
      <c r="N99" s="269"/>
    </row>
    <row r="100" spans="2:14" s="270" customFormat="1" ht="18" x14ac:dyDescent="0.4">
      <c r="B100" s="269"/>
      <c r="C100" s="790" t="str">
        <f>IF($D$26&gt;0,$D$26,"Supplier 4")</f>
        <v>Supplier 4</v>
      </c>
      <c r="D100" s="791"/>
      <c r="E100" s="792">
        <f>Supplier4!K49</f>
        <v>0</v>
      </c>
      <c r="F100" s="792"/>
      <c r="G100" s="792"/>
      <c r="H100" s="792"/>
      <c r="I100" s="792"/>
      <c r="J100" s="792"/>
      <c r="K100" s="792"/>
      <c r="L100" s="792"/>
      <c r="M100" s="792"/>
      <c r="N100" s="269"/>
    </row>
    <row r="101" spans="2:14" s="270" customFormat="1" ht="18" x14ac:dyDescent="0.4">
      <c r="B101" s="269"/>
      <c r="C101" s="790" t="str">
        <f>IF($D$27&gt;0,$D$27,"Supplier 5")</f>
        <v>Supplier 5</v>
      </c>
      <c r="D101" s="791"/>
      <c r="E101" s="792">
        <f>Supplier5!K49</f>
        <v>0</v>
      </c>
      <c r="F101" s="792"/>
      <c r="G101" s="792"/>
      <c r="H101" s="792"/>
      <c r="I101" s="792"/>
      <c r="J101" s="792"/>
      <c r="K101" s="792"/>
      <c r="L101" s="792"/>
      <c r="M101" s="792"/>
      <c r="N101" s="269"/>
    </row>
    <row r="102" spans="2:14" s="270" customFormat="1" ht="18" x14ac:dyDescent="0.4">
      <c r="B102" s="269"/>
      <c r="C102" s="790" t="str">
        <f>IF($D$28&gt;0,$D$28,"Supplier 6")</f>
        <v>Supplier 6</v>
      </c>
      <c r="D102" s="791"/>
      <c r="E102" s="792">
        <f>Supplier6!K49</f>
        <v>0</v>
      </c>
      <c r="F102" s="792"/>
      <c r="G102" s="792"/>
      <c r="H102" s="792"/>
      <c r="I102" s="792"/>
      <c r="J102" s="792"/>
      <c r="K102" s="792"/>
      <c r="L102" s="792"/>
      <c r="M102" s="792"/>
      <c r="N102" s="269"/>
    </row>
    <row r="103" spans="2:14" s="270" customFormat="1" ht="18" x14ac:dyDescent="0.4">
      <c r="B103" s="269"/>
      <c r="C103" s="790" t="str">
        <f>IF($D$29&gt;0,$D$29,"Supplier 7")</f>
        <v>Supplier 7</v>
      </c>
      <c r="D103" s="791"/>
      <c r="E103" s="792">
        <f>Supplier7!K49</f>
        <v>0</v>
      </c>
      <c r="F103" s="792"/>
      <c r="G103" s="792"/>
      <c r="H103" s="792"/>
      <c r="I103" s="792"/>
      <c r="J103" s="792"/>
      <c r="K103" s="792"/>
      <c r="L103" s="792"/>
      <c r="M103" s="792"/>
      <c r="N103" s="269"/>
    </row>
    <row r="104" spans="2:14" s="270" customFormat="1" ht="18" x14ac:dyDescent="0.4">
      <c r="B104" s="269"/>
      <c r="C104" s="790" t="str">
        <f>IF($D$30&gt;0,$D$30,"Supplier 8")</f>
        <v>Supplier 8</v>
      </c>
      <c r="D104" s="791"/>
      <c r="E104" s="792">
        <f>Supplier8!K49</f>
        <v>0</v>
      </c>
      <c r="F104" s="792"/>
      <c r="G104" s="792"/>
      <c r="H104" s="792"/>
      <c r="I104" s="792"/>
      <c r="J104" s="792"/>
      <c r="K104" s="792"/>
      <c r="L104" s="792"/>
      <c r="M104" s="792"/>
      <c r="N104" s="269"/>
    </row>
    <row r="105" spans="2:14" s="270" customFormat="1" ht="18" x14ac:dyDescent="0.4">
      <c r="B105" s="269"/>
      <c r="C105" s="790" t="str">
        <f>IF($D$31&gt;0,$D$31,"Supplier 9")</f>
        <v>Supplier 9</v>
      </c>
      <c r="D105" s="791"/>
      <c r="E105" s="792">
        <f>Supplier9!K49</f>
        <v>0</v>
      </c>
      <c r="F105" s="792"/>
      <c r="G105" s="792"/>
      <c r="H105" s="792"/>
      <c r="I105" s="792"/>
      <c r="J105" s="792"/>
      <c r="K105" s="792"/>
      <c r="L105" s="792"/>
      <c r="M105" s="792"/>
      <c r="N105" s="269"/>
    </row>
    <row r="106" spans="2:14" s="270" customFormat="1" ht="18" x14ac:dyDescent="0.4">
      <c r="B106" s="269"/>
      <c r="C106" s="790" t="str">
        <f>IF($D$32&gt;0,$D$32,"Supplier 10")</f>
        <v>Supplier 10</v>
      </c>
      <c r="D106" s="791"/>
      <c r="E106" s="792">
        <f>Supplier10!K49</f>
        <v>0</v>
      </c>
      <c r="F106" s="792"/>
      <c r="G106" s="792"/>
      <c r="H106" s="792"/>
      <c r="I106" s="792"/>
      <c r="J106" s="792"/>
      <c r="K106" s="792"/>
      <c r="L106" s="792"/>
      <c r="M106" s="792"/>
      <c r="N106" s="269"/>
    </row>
    <row r="107" spans="2:14" s="270" customFormat="1" ht="22.5" customHeight="1" x14ac:dyDescent="0.4">
      <c r="B107" s="269"/>
      <c r="C107" s="269"/>
      <c r="D107" s="269"/>
      <c r="E107" s="269"/>
      <c r="F107" s="269"/>
      <c r="G107" s="269"/>
      <c r="H107" s="269"/>
      <c r="I107" s="269"/>
      <c r="J107" s="269"/>
      <c r="K107" s="269"/>
      <c r="L107" s="269"/>
      <c r="M107" s="269"/>
      <c r="N107" s="269"/>
    </row>
    <row r="108" spans="2:14" s="270" customFormat="1" ht="18" x14ac:dyDescent="0.4">
      <c r="B108" s="269"/>
      <c r="C108" s="784" t="s">
        <v>144</v>
      </c>
      <c r="D108" s="785"/>
      <c r="E108" s="785"/>
      <c r="F108" s="785"/>
      <c r="G108" s="785"/>
      <c r="H108" s="785"/>
      <c r="I108" s="785"/>
      <c r="J108" s="785"/>
      <c r="K108" s="785"/>
      <c r="L108" s="785"/>
      <c r="M108" s="786"/>
      <c r="N108" s="269"/>
    </row>
    <row r="109" spans="2:14" s="270" customFormat="1" ht="66.75" customHeight="1" x14ac:dyDescent="0.4">
      <c r="B109" s="269"/>
      <c r="C109" s="830" t="s">
        <v>217</v>
      </c>
      <c r="D109" s="831"/>
      <c r="E109" s="831"/>
      <c r="F109" s="831"/>
      <c r="G109" s="831"/>
      <c r="H109" s="831"/>
      <c r="I109" s="831"/>
      <c r="J109" s="831"/>
      <c r="K109" s="831"/>
      <c r="L109" s="831"/>
      <c r="M109" s="832"/>
      <c r="N109" s="269"/>
    </row>
    <row r="110" spans="2:14" s="270" customFormat="1" ht="18" x14ac:dyDescent="0.4">
      <c r="B110" s="269"/>
      <c r="C110" s="790" t="str">
        <f>IF($D$23&gt;0,$D$23,"Supplier 1")</f>
        <v>Supplier 1</v>
      </c>
      <c r="D110" s="791"/>
      <c r="E110" s="792">
        <f>Supplier1!K62</f>
        <v>0</v>
      </c>
      <c r="F110" s="792"/>
      <c r="G110" s="792"/>
      <c r="H110" s="792"/>
      <c r="I110" s="792"/>
      <c r="J110" s="792"/>
      <c r="K110" s="792"/>
      <c r="L110" s="792"/>
      <c r="M110" s="792"/>
      <c r="N110" s="269"/>
    </row>
    <row r="111" spans="2:14" s="270" customFormat="1" ht="18" x14ac:dyDescent="0.4">
      <c r="B111" s="269"/>
      <c r="C111" s="790" t="str">
        <f>IF($D$24&gt;0,$D$24,"Supplier 2")</f>
        <v>Supplier 2</v>
      </c>
      <c r="D111" s="791"/>
      <c r="E111" s="792">
        <f>Supplier2!K67</f>
        <v>0</v>
      </c>
      <c r="F111" s="792"/>
      <c r="G111" s="792"/>
      <c r="H111" s="792"/>
      <c r="I111" s="792"/>
      <c r="J111" s="792"/>
      <c r="K111" s="792"/>
      <c r="L111" s="792"/>
      <c r="M111" s="792"/>
      <c r="N111" s="269"/>
    </row>
    <row r="112" spans="2:14" s="270" customFormat="1" ht="18" x14ac:dyDescent="0.4">
      <c r="B112" s="269"/>
      <c r="C112" s="790" t="str">
        <f>IF($D$25&gt;0,$D$25,"Supplier 3")</f>
        <v>Supplier 3</v>
      </c>
      <c r="D112" s="791"/>
      <c r="E112" s="792">
        <f>Supplier3!K67</f>
        <v>0</v>
      </c>
      <c r="F112" s="792"/>
      <c r="G112" s="792"/>
      <c r="H112" s="792"/>
      <c r="I112" s="792"/>
      <c r="J112" s="792"/>
      <c r="K112" s="792"/>
      <c r="L112" s="792"/>
      <c r="M112" s="792"/>
      <c r="N112" s="269"/>
    </row>
    <row r="113" spans="2:14" s="270" customFormat="1" ht="18" x14ac:dyDescent="0.4">
      <c r="B113" s="269"/>
      <c r="C113" s="790" t="str">
        <f>IF($D$26&gt;0,$D$26,"Supplier 4")</f>
        <v>Supplier 4</v>
      </c>
      <c r="D113" s="791"/>
      <c r="E113" s="792">
        <f>Supplier4!K67</f>
        <v>0</v>
      </c>
      <c r="F113" s="792"/>
      <c r="G113" s="792"/>
      <c r="H113" s="792"/>
      <c r="I113" s="792"/>
      <c r="J113" s="792"/>
      <c r="K113" s="792"/>
      <c r="L113" s="792"/>
      <c r="M113" s="792"/>
      <c r="N113" s="269"/>
    </row>
    <row r="114" spans="2:14" s="270" customFormat="1" ht="18" x14ac:dyDescent="0.4">
      <c r="B114" s="269"/>
      <c r="C114" s="790" t="str">
        <f>IF($D$27&gt;0,$D$27,"Supplier 5")</f>
        <v>Supplier 5</v>
      </c>
      <c r="D114" s="791"/>
      <c r="E114" s="792">
        <f>Supplier5!K67</f>
        <v>0</v>
      </c>
      <c r="F114" s="792"/>
      <c r="G114" s="792"/>
      <c r="H114" s="792"/>
      <c r="I114" s="792"/>
      <c r="J114" s="792"/>
      <c r="K114" s="792"/>
      <c r="L114" s="792"/>
      <c r="M114" s="792"/>
      <c r="N114" s="269"/>
    </row>
    <row r="115" spans="2:14" s="270" customFormat="1" ht="18" x14ac:dyDescent="0.4">
      <c r="B115" s="269"/>
      <c r="C115" s="790" t="str">
        <f>IF($D$28&gt;0,$D$28,"Supplier 6")</f>
        <v>Supplier 6</v>
      </c>
      <c r="D115" s="791"/>
      <c r="E115" s="792">
        <f>Supplier6!K67</f>
        <v>0</v>
      </c>
      <c r="F115" s="792"/>
      <c r="G115" s="792"/>
      <c r="H115" s="792"/>
      <c r="I115" s="792"/>
      <c r="J115" s="792"/>
      <c r="K115" s="792"/>
      <c r="L115" s="792"/>
      <c r="M115" s="792"/>
      <c r="N115" s="269"/>
    </row>
    <row r="116" spans="2:14" s="270" customFormat="1" ht="18" x14ac:dyDescent="0.4">
      <c r="B116" s="269"/>
      <c r="C116" s="790" t="str">
        <f>IF($D$29&gt;0,$D$29,"Supplier 7")</f>
        <v>Supplier 7</v>
      </c>
      <c r="D116" s="791"/>
      <c r="E116" s="792">
        <f>Supplier7!K67</f>
        <v>0</v>
      </c>
      <c r="F116" s="792"/>
      <c r="G116" s="792"/>
      <c r="H116" s="792"/>
      <c r="I116" s="792"/>
      <c r="J116" s="792"/>
      <c r="K116" s="792"/>
      <c r="L116" s="792"/>
      <c r="M116" s="792"/>
      <c r="N116" s="269"/>
    </row>
    <row r="117" spans="2:14" s="270" customFormat="1" ht="18" x14ac:dyDescent="0.4">
      <c r="B117" s="269"/>
      <c r="C117" s="790" t="str">
        <f>IF($D$30&gt;0,$D$30,"Supplier 8")</f>
        <v>Supplier 8</v>
      </c>
      <c r="D117" s="791"/>
      <c r="E117" s="792">
        <f>Supplier8!K67</f>
        <v>0</v>
      </c>
      <c r="F117" s="792"/>
      <c r="G117" s="792"/>
      <c r="H117" s="792"/>
      <c r="I117" s="792"/>
      <c r="J117" s="792"/>
      <c r="K117" s="792"/>
      <c r="L117" s="792"/>
      <c r="M117" s="792"/>
      <c r="N117" s="269"/>
    </row>
    <row r="118" spans="2:14" s="270" customFormat="1" ht="18" x14ac:dyDescent="0.4">
      <c r="B118" s="269"/>
      <c r="C118" s="790" t="str">
        <f>IF($D$31&gt;0,$D$31,"Supplier 9")</f>
        <v>Supplier 9</v>
      </c>
      <c r="D118" s="791"/>
      <c r="E118" s="792">
        <f>Supplier9!K67</f>
        <v>0</v>
      </c>
      <c r="F118" s="792"/>
      <c r="G118" s="792"/>
      <c r="H118" s="792"/>
      <c r="I118" s="792"/>
      <c r="J118" s="792"/>
      <c r="K118" s="792"/>
      <c r="L118" s="792"/>
      <c r="M118" s="792"/>
      <c r="N118" s="269"/>
    </row>
    <row r="119" spans="2:14" s="270" customFormat="1" ht="18" x14ac:dyDescent="0.4">
      <c r="B119" s="269"/>
      <c r="C119" s="790" t="str">
        <f>IF($D$32&gt;0,$D$32,"Supplier 10")</f>
        <v>Supplier 10</v>
      </c>
      <c r="D119" s="791"/>
      <c r="E119" s="792">
        <f>Supplier10!K67</f>
        <v>0</v>
      </c>
      <c r="F119" s="792"/>
      <c r="G119" s="792"/>
      <c r="H119" s="792"/>
      <c r="I119" s="792"/>
      <c r="J119" s="792"/>
      <c r="K119" s="792"/>
      <c r="L119" s="792"/>
      <c r="M119" s="792"/>
      <c r="N119" s="269"/>
    </row>
    <row r="120" spans="2:14" s="270" customFormat="1" ht="22.5" customHeight="1" x14ac:dyDescent="0.4">
      <c r="B120" s="269"/>
      <c r="C120" s="269"/>
      <c r="D120" s="269"/>
      <c r="E120" s="269"/>
      <c r="F120" s="269"/>
      <c r="G120" s="269"/>
      <c r="H120" s="269"/>
      <c r="I120" s="269"/>
      <c r="J120" s="269"/>
      <c r="K120" s="269"/>
      <c r="L120" s="269"/>
      <c r="M120" s="269"/>
      <c r="N120" s="269"/>
    </row>
    <row r="121" spans="2:14" s="270" customFormat="1" ht="18.75" customHeight="1" x14ac:dyDescent="0.4">
      <c r="B121" s="269"/>
      <c r="C121" s="784" t="s">
        <v>218</v>
      </c>
      <c r="D121" s="785"/>
      <c r="E121" s="785"/>
      <c r="F121" s="785"/>
      <c r="G121" s="785"/>
      <c r="H121" s="785"/>
      <c r="I121" s="785"/>
      <c r="J121" s="785"/>
      <c r="K121" s="785"/>
      <c r="L121" s="785"/>
      <c r="M121" s="786"/>
      <c r="N121" s="269"/>
    </row>
    <row r="122" spans="2:14" s="270" customFormat="1" ht="77.25" customHeight="1" x14ac:dyDescent="0.4">
      <c r="B122" s="269"/>
      <c r="C122" s="830" t="s">
        <v>264</v>
      </c>
      <c r="D122" s="831"/>
      <c r="E122" s="831"/>
      <c r="F122" s="831"/>
      <c r="G122" s="831"/>
      <c r="H122" s="831"/>
      <c r="I122" s="831"/>
      <c r="J122" s="831"/>
      <c r="K122" s="831"/>
      <c r="L122" s="831"/>
      <c r="M122" s="832"/>
      <c r="N122" s="269"/>
    </row>
    <row r="123" spans="2:14" s="270" customFormat="1" ht="18" x14ac:dyDescent="0.4">
      <c r="B123" s="269"/>
      <c r="C123" s="790" t="str">
        <f>IF($D$23&gt;0,$D$23,"Supplier 1")</f>
        <v>Supplier 1</v>
      </c>
      <c r="D123" s="791"/>
      <c r="E123" s="792">
        <f>Supplier1!K71</f>
        <v>0</v>
      </c>
      <c r="F123" s="792"/>
      <c r="G123" s="792"/>
      <c r="H123" s="792"/>
      <c r="I123" s="792"/>
      <c r="J123" s="792"/>
      <c r="K123" s="792"/>
      <c r="L123" s="792"/>
      <c r="M123" s="792"/>
      <c r="N123" s="269"/>
    </row>
    <row r="124" spans="2:14" s="270" customFormat="1" ht="18" x14ac:dyDescent="0.4">
      <c r="B124" s="269"/>
      <c r="C124" s="790" t="str">
        <f>IF($D$24&gt;0,$D$24,"Supplier 2")</f>
        <v>Supplier 2</v>
      </c>
      <c r="D124" s="791"/>
      <c r="E124" s="792">
        <f>Supplier2!K76</f>
        <v>0</v>
      </c>
      <c r="F124" s="792"/>
      <c r="G124" s="792"/>
      <c r="H124" s="792"/>
      <c r="I124" s="792"/>
      <c r="J124" s="792"/>
      <c r="K124" s="792"/>
      <c r="L124" s="792"/>
      <c r="M124" s="792"/>
      <c r="N124" s="269"/>
    </row>
    <row r="125" spans="2:14" s="270" customFormat="1" ht="18" x14ac:dyDescent="0.4">
      <c r="B125" s="269"/>
      <c r="C125" s="790" t="str">
        <f>IF($D$25&gt;0,$D$25,"Supplier 3")</f>
        <v>Supplier 3</v>
      </c>
      <c r="D125" s="791"/>
      <c r="E125" s="792">
        <f>Supplier3!K76</f>
        <v>0</v>
      </c>
      <c r="F125" s="792"/>
      <c r="G125" s="792"/>
      <c r="H125" s="792"/>
      <c r="I125" s="792"/>
      <c r="J125" s="792"/>
      <c r="K125" s="792"/>
      <c r="L125" s="792"/>
      <c r="M125" s="792"/>
      <c r="N125" s="269"/>
    </row>
    <row r="126" spans="2:14" s="270" customFormat="1" ht="18" x14ac:dyDescent="0.4">
      <c r="B126" s="269"/>
      <c r="C126" s="790" t="str">
        <f>IF($D$26&gt;0,$D$26,"Supplier 4")</f>
        <v>Supplier 4</v>
      </c>
      <c r="D126" s="791"/>
      <c r="E126" s="792">
        <f>Supplier4!K76</f>
        <v>0</v>
      </c>
      <c r="F126" s="792"/>
      <c r="G126" s="792"/>
      <c r="H126" s="792"/>
      <c r="I126" s="792"/>
      <c r="J126" s="792"/>
      <c r="K126" s="792"/>
      <c r="L126" s="792"/>
      <c r="M126" s="792"/>
      <c r="N126" s="269"/>
    </row>
    <row r="127" spans="2:14" s="270" customFormat="1" ht="18" x14ac:dyDescent="0.4">
      <c r="B127" s="269"/>
      <c r="C127" s="790" t="str">
        <f>IF($D$27&gt;0,$D$27,"Supplier 5")</f>
        <v>Supplier 5</v>
      </c>
      <c r="D127" s="791"/>
      <c r="E127" s="792">
        <f>Supplier5!K76</f>
        <v>0</v>
      </c>
      <c r="F127" s="792"/>
      <c r="G127" s="792"/>
      <c r="H127" s="792"/>
      <c r="I127" s="792"/>
      <c r="J127" s="792"/>
      <c r="K127" s="792"/>
      <c r="L127" s="792"/>
      <c r="M127" s="792"/>
      <c r="N127" s="269"/>
    </row>
    <row r="128" spans="2:14" s="270" customFormat="1" ht="18" x14ac:dyDescent="0.4">
      <c r="B128" s="269"/>
      <c r="C128" s="790" t="str">
        <f>IF($D$28&gt;0,$D$28,"Supplier 6")</f>
        <v>Supplier 6</v>
      </c>
      <c r="D128" s="791"/>
      <c r="E128" s="792">
        <f>Supplier6!K76</f>
        <v>0</v>
      </c>
      <c r="F128" s="792"/>
      <c r="G128" s="792"/>
      <c r="H128" s="792"/>
      <c r="I128" s="792"/>
      <c r="J128" s="792"/>
      <c r="K128" s="792"/>
      <c r="L128" s="792"/>
      <c r="M128" s="792"/>
      <c r="N128" s="269"/>
    </row>
    <row r="129" spans="2:22" s="270" customFormat="1" ht="18" x14ac:dyDescent="0.4">
      <c r="B129" s="269"/>
      <c r="C129" s="790" t="str">
        <f>IF($D$29&gt;0,$D$29,"Supplier 7")</f>
        <v>Supplier 7</v>
      </c>
      <c r="D129" s="791"/>
      <c r="E129" s="792">
        <f>Supplier7!K76</f>
        <v>0</v>
      </c>
      <c r="F129" s="792"/>
      <c r="G129" s="792"/>
      <c r="H129" s="792"/>
      <c r="I129" s="792"/>
      <c r="J129" s="792"/>
      <c r="K129" s="792"/>
      <c r="L129" s="792"/>
      <c r="M129" s="792"/>
      <c r="N129" s="269"/>
    </row>
    <row r="130" spans="2:22" s="270" customFormat="1" ht="18" x14ac:dyDescent="0.4">
      <c r="B130" s="269"/>
      <c r="C130" s="790" t="str">
        <f>IF($D$30&gt;0,$D$30,"Supplier 8")</f>
        <v>Supplier 8</v>
      </c>
      <c r="D130" s="791"/>
      <c r="E130" s="792">
        <f>Supplier8!K76</f>
        <v>0</v>
      </c>
      <c r="F130" s="792"/>
      <c r="G130" s="792"/>
      <c r="H130" s="792"/>
      <c r="I130" s="792"/>
      <c r="J130" s="792"/>
      <c r="K130" s="792"/>
      <c r="L130" s="792"/>
      <c r="M130" s="792"/>
      <c r="N130" s="269"/>
    </row>
    <row r="131" spans="2:22" s="270" customFormat="1" ht="18" x14ac:dyDescent="0.4">
      <c r="B131" s="269"/>
      <c r="C131" s="790" t="str">
        <f>IF($D$31&gt;0,$D$31,"Supplier 9")</f>
        <v>Supplier 9</v>
      </c>
      <c r="D131" s="791"/>
      <c r="E131" s="792">
        <f>Supplier9!K76</f>
        <v>0</v>
      </c>
      <c r="F131" s="792"/>
      <c r="G131" s="792"/>
      <c r="H131" s="792"/>
      <c r="I131" s="792"/>
      <c r="J131" s="792"/>
      <c r="K131" s="792"/>
      <c r="L131" s="792"/>
      <c r="M131" s="792"/>
      <c r="N131" s="269"/>
    </row>
    <row r="132" spans="2:22" s="270" customFormat="1" ht="18" x14ac:dyDescent="0.4">
      <c r="B132" s="269"/>
      <c r="C132" s="790" t="str">
        <f>IF($D$32&gt;0,$D$32,"Supplier 10")</f>
        <v>Supplier 10</v>
      </c>
      <c r="D132" s="791"/>
      <c r="E132" s="792">
        <f>Supplier10!K76</f>
        <v>0</v>
      </c>
      <c r="F132" s="792"/>
      <c r="G132" s="792"/>
      <c r="H132" s="792"/>
      <c r="I132" s="792"/>
      <c r="J132" s="792"/>
      <c r="K132" s="792"/>
      <c r="L132" s="792"/>
      <c r="M132" s="792"/>
      <c r="N132" s="269"/>
    </row>
    <row r="133" spans="2:22" s="270" customFormat="1" ht="22.5" customHeight="1" x14ac:dyDescent="0.4">
      <c r="B133" s="269"/>
      <c r="C133" s="269"/>
      <c r="D133" s="269"/>
      <c r="E133" s="269"/>
      <c r="F133" s="269"/>
      <c r="G133" s="269"/>
      <c r="H133" s="269"/>
      <c r="I133" s="269"/>
      <c r="J133" s="269"/>
      <c r="K133" s="269"/>
      <c r="L133" s="269"/>
      <c r="M133" s="269"/>
      <c r="N133" s="269"/>
    </row>
    <row r="134" spans="2:22" s="270" customFormat="1" ht="18.75" customHeight="1" x14ac:dyDescent="0.4">
      <c r="B134" s="269"/>
      <c r="C134" s="784" t="s">
        <v>265</v>
      </c>
      <c r="D134" s="785"/>
      <c r="E134" s="785"/>
      <c r="F134" s="785"/>
      <c r="G134" s="785"/>
      <c r="H134" s="785"/>
      <c r="I134" s="785"/>
      <c r="J134" s="785"/>
      <c r="K134" s="785"/>
      <c r="L134" s="785"/>
      <c r="M134" s="786"/>
      <c r="N134" s="269"/>
    </row>
    <row r="135" spans="2:22" s="270" customFormat="1" ht="75" customHeight="1" x14ac:dyDescent="0.4">
      <c r="B135" s="269"/>
      <c r="C135" s="830" t="s">
        <v>422</v>
      </c>
      <c r="D135" s="831"/>
      <c r="E135" s="831"/>
      <c r="F135" s="831"/>
      <c r="G135" s="831"/>
      <c r="H135" s="831"/>
      <c r="I135" s="831"/>
      <c r="J135" s="831"/>
      <c r="K135" s="831"/>
      <c r="L135" s="831"/>
      <c r="M135" s="832"/>
      <c r="N135" s="269"/>
    </row>
    <row r="136" spans="2:22" s="270" customFormat="1" ht="18" x14ac:dyDescent="0.4">
      <c r="B136" s="269"/>
      <c r="C136" s="790" t="str">
        <f>IF($D$23&gt;0,$D$23,"Supplier 1")</f>
        <v>Supplier 1</v>
      </c>
      <c r="D136" s="791"/>
      <c r="E136" s="792">
        <f>Supplier1!K79</f>
        <v>0</v>
      </c>
      <c r="F136" s="792"/>
      <c r="G136" s="792"/>
      <c r="H136" s="792"/>
      <c r="I136" s="792"/>
      <c r="J136" s="792"/>
      <c r="K136" s="792"/>
      <c r="L136" s="792"/>
      <c r="M136" s="792"/>
      <c r="N136" s="269"/>
    </row>
    <row r="137" spans="2:22" s="270" customFormat="1" ht="18" x14ac:dyDescent="0.4">
      <c r="B137" s="269"/>
      <c r="C137" s="790" t="str">
        <f>IF($D$24&gt;0,$D$24,"Supplier 2")</f>
        <v>Supplier 2</v>
      </c>
      <c r="D137" s="791"/>
      <c r="E137" s="792">
        <f>Supplier2!K84</f>
        <v>0</v>
      </c>
      <c r="F137" s="792"/>
      <c r="G137" s="792"/>
      <c r="H137" s="792"/>
      <c r="I137" s="792"/>
      <c r="J137" s="792"/>
      <c r="K137" s="792"/>
      <c r="L137" s="792"/>
      <c r="M137" s="792"/>
      <c r="N137" s="269"/>
    </row>
    <row r="138" spans="2:22" s="270" customFormat="1" ht="18" x14ac:dyDescent="0.4">
      <c r="B138" s="269"/>
      <c r="C138" s="790" t="str">
        <f>IF($D$25&gt;0,$D$25,"Supplier 3")</f>
        <v>Supplier 3</v>
      </c>
      <c r="D138" s="791"/>
      <c r="E138" s="792">
        <f>Supplier3!K84</f>
        <v>0</v>
      </c>
      <c r="F138" s="792"/>
      <c r="G138" s="792"/>
      <c r="H138" s="792"/>
      <c r="I138" s="792"/>
      <c r="J138" s="792"/>
      <c r="K138" s="792"/>
      <c r="L138" s="792"/>
      <c r="M138" s="792"/>
      <c r="N138" s="269"/>
    </row>
    <row r="139" spans="2:22" s="270" customFormat="1" ht="18" x14ac:dyDescent="0.4">
      <c r="B139" s="269"/>
      <c r="C139" s="790" t="str">
        <f>IF($D$26&gt;0,$D$26,"Supplier 4")</f>
        <v>Supplier 4</v>
      </c>
      <c r="D139" s="791"/>
      <c r="E139" s="792">
        <f>Supplier4!K84</f>
        <v>0</v>
      </c>
      <c r="F139" s="792"/>
      <c r="G139" s="792"/>
      <c r="H139" s="792"/>
      <c r="I139" s="792"/>
      <c r="J139" s="792"/>
      <c r="K139" s="792"/>
      <c r="L139" s="792"/>
      <c r="M139" s="792"/>
      <c r="N139" s="269"/>
    </row>
    <row r="140" spans="2:22" s="270" customFormat="1" ht="18" x14ac:dyDescent="0.4">
      <c r="B140" s="269"/>
      <c r="C140" s="790" t="str">
        <f>IF($D$27&gt;0,$D$27,"Supplier 5")</f>
        <v>Supplier 5</v>
      </c>
      <c r="D140" s="791"/>
      <c r="E140" s="792">
        <f>Supplier5!K84</f>
        <v>0</v>
      </c>
      <c r="F140" s="792"/>
      <c r="G140" s="792"/>
      <c r="H140" s="792"/>
      <c r="I140" s="792"/>
      <c r="J140" s="792"/>
      <c r="K140" s="792"/>
      <c r="L140" s="792"/>
      <c r="M140" s="792"/>
      <c r="N140" s="269"/>
    </row>
    <row r="141" spans="2:22" s="270" customFormat="1" ht="18" x14ac:dyDescent="0.4">
      <c r="B141" s="269"/>
      <c r="C141" s="790" t="str">
        <f>IF($D$28&gt;0,$D$28,"Supplier 6")</f>
        <v>Supplier 6</v>
      </c>
      <c r="D141" s="791"/>
      <c r="E141" s="792">
        <f>Supplier6!K84</f>
        <v>0</v>
      </c>
      <c r="F141" s="792"/>
      <c r="G141" s="792"/>
      <c r="H141" s="792"/>
      <c r="I141" s="792"/>
      <c r="J141" s="792"/>
      <c r="K141" s="792"/>
      <c r="L141" s="792"/>
      <c r="M141" s="792"/>
      <c r="N141" s="269"/>
    </row>
    <row r="142" spans="2:22" s="270" customFormat="1" ht="18" x14ac:dyDescent="0.4">
      <c r="B142" s="269"/>
      <c r="C142" s="790" t="str">
        <f>IF($D$29&gt;0,$D$29,"Supplier 7")</f>
        <v>Supplier 7</v>
      </c>
      <c r="D142" s="791"/>
      <c r="E142" s="792">
        <f>Supplier7!K84</f>
        <v>0</v>
      </c>
      <c r="F142" s="792"/>
      <c r="G142" s="792"/>
      <c r="H142" s="792"/>
      <c r="I142" s="792"/>
      <c r="J142" s="792"/>
      <c r="K142" s="792"/>
      <c r="L142" s="792"/>
      <c r="M142" s="792"/>
      <c r="N142" s="269"/>
    </row>
    <row r="143" spans="2:22" s="270" customFormat="1" ht="18" x14ac:dyDescent="0.4">
      <c r="B143" s="269"/>
      <c r="C143" s="790" t="str">
        <f>IF($D$30&gt;0,$D$30,"Supplier 8")</f>
        <v>Supplier 8</v>
      </c>
      <c r="D143" s="791"/>
      <c r="E143" s="792">
        <f>Supplier8!K84</f>
        <v>0</v>
      </c>
      <c r="F143" s="792"/>
      <c r="G143" s="792"/>
      <c r="H143" s="792"/>
      <c r="I143" s="792"/>
      <c r="J143" s="792"/>
      <c r="K143" s="792"/>
      <c r="L143" s="792"/>
      <c r="M143" s="792"/>
      <c r="N143" s="269"/>
    </row>
    <row r="144" spans="2:22" s="270" customFormat="1" ht="18" x14ac:dyDescent="0.4">
      <c r="B144" s="269"/>
      <c r="C144" s="790" t="str">
        <f>IF($D$31&gt;0,$D$31,"Supplier 9")</f>
        <v>Supplier 9</v>
      </c>
      <c r="D144" s="791"/>
      <c r="E144" s="792">
        <f>Supplier9!K84</f>
        <v>0</v>
      </c>
      <c r="F144" s="792"/>
      <c r="G144" s="792"/>
      <c r="H144" s="792"/>
      <c r="I144" s="792"/>
      <c r="J144" s="792"/>
      <c r="K144" s="792"/>
      <c r="L144" s="792"/>
      <c r="M144" s="792"/>
      <c r="N144" s="269"/>
      <c r="Q144" s="797"/>
      <c r="R144" s="798"/>
      <c r="S144" s="798"/>
      <c r="T144" s="798"/>
      <c r="U144" s="798"/>
      <c r="V144" s="799"/>
    </row>
    <row r="145" spans="2:14" s="270" customFormat="1" ht="18" x14ac:dyDescent="0.4">
      <c r="B145" s="269"/>
      <c r="C145" s="790" t="str">
        <f>IF($D$32&gt;0,$D$32,"Supplier 10")</f>
        <v>Supplier 10</v>
      </c>
      <c r="D145" s="791"/>
      <c r="E145" s="792">
        <f>Supplier10!K84</f>
        <v>0</v>
      </c>
      <c r="F145" s="792"/>
      <c r="G145" s="792"/>
      <c r="H145" s="792"/>
      <c r="I145" s="792"/>
      <c r="J145" s="792"/>
      <c r="K145" s="792"/>
      <c r="L145" s="792"/>
      <c r="M145" s="792"/>
      <c r="N145" s="269"/>
    </row>
    <row r="146" spans="2:14" s="270" customFormat="1" ht="22.5" customHeight="1" x14ac:dyDescent="0.4">
      <c r="B146" s="269"/>
      <c r="C146" s="269"/>
      <c r="D146" s="272"/>
      <c r="E146" s="272"/>
      <c r="F146" s="272"/>
      <c r="G146" s="272"/>
      <c r="H146" s="272"/>
      <c r="I146" s="272"/>
      <c r="J146" s="272"/>
      <c r="K146" s="272"/>
      <c r="L146" s="272"/>
      <c r="M146" s="269"/>
      <c r="N146" s="269"/>
    </row>
    <row r="147" spans="2:14" s="270" customFormat="1" ht="18" x14ac:dyDescent="0.4">
      <c r="B147" s="269"/>
      <c r="C147" s="784" t="s">
        <v>315</v>
      </c>
      <c r="D147" s="785"/>
      <c r="E147" s="785"/>
      <c r="F147" s="785"/>
      <c r="G147" s="785"/>
      <c r="H147" s="785"/>
      <c r="I147" s="785"/>
      <c r="J147" s="785"/>
      <c r="K147" s="785"/>
      <c r="L147" s="785"/>
      <c r="M147" s="786"/>
      <c r="N147" s="269"/>
    </row>
    <row r="148" spans="2:14" s="270" customFormat="1" ht="42" customHeight="1" x14ac:dyDescent="0.4">
      <c r="B148" s="269"/>
      <c r="C148" s="833" t="s">
        <v>336</v>
      </c>
      <c r="D148" s="834"/>
      <c r="E148" s="834"/>
      <c r="F148" s="834"/>
      <c r="G148" s="834"/>
      <c r="H148" s="834"/>
      <c r="I148" s="834"/>
      <c r="J148" s="834"/>
      <c r="K148" s="834"/>
      <c r="L148" s="834"/>
      <c r="M148" s="835"/>
      <c r="N148" s="269"/>
    </row>
    <row r="149" spans="2:14" s="270" customFormat="1" ht="18" x14ac:dyDescent="0.4">
      <c r="B149" s="269"/>
      <c r="C149" s="790" t="str">
        <f>IF($D$23&gt;0,$D$23,"Supplier 1")</f>
        <v>Supplier 1</v>
      </c>
      <c r="D149" s="791"/>
      <c r="E149" s="793">
        <f>Supplier1!B86</f>
        <v>0</v>
      </c>
      <c r="F149" s="794"/>
      <c r="G149" s="794"/>
      <c r="H149" s="794"/>
      <c r="I149" s="794"/>
      <c r="J149" s="794"/>
      <c r="K149" s="794"/>
      <c r="L149" s="794"/>
      <c r="M149" s="795"/>
      <c r="N149" s="269"/>
    </row>
    <row r="150" spans="2:14" s="270" customFormat="1" ht="18" x14ac:dyDescent="0.4">
      <c r="B150" s="269"/>
      <c r="C150" s="790" t="str">
        <f>IF($D$24&gt;0,$D$24,"Supplier 2")</f>
        <v>Supplier 2</v>
      </c>
      <c r="D150" s="791"/>
      <c r="E150" s="793">
        <f>Supplier2!B91</f>
        <v>0</v>
      </c>
      <c r="F150" s="794"/>
      <c r="G150" s="794"/>
      <c r="H150" s="794"/>
      <c r="I150" s="794"/>
      <c r="J150" s="794"/>
      <c r="K150" s="794"/>
      <c r="L150" s="794"/>
      <c r="M150" s="795"/>
      <c r="N150" s="269"/>
    </row>
    <row r="151" spans="2:14" s="270" customFormat="1" ht="18" x14ac:dyDescent="0.4">
      <c r="B151" s="269"/>
      <c r="C151" s="790" t="str">
        <f>IF($D$25&gt;0,$D$25,"Supplier 3")</f>
        <v>Supplier 3</v>
      </c>
      <c r="D151" s="791"/>
      <c r="E151" s="793">
        <f>Supplier3!B90</f>
        <v>0</v>
      </c>
      <c r="F151" s="794"/>
      <c r="G151" s="794"/>
      <c r="H151" s="794"/>
      <c r="I151" s="794"/>
      <c r="J151" s="794"/>
      <c r="K151" s="794"/>
      <c r="L151" s="794"/>
      <c r="M151" s="795"/>
      <c r="N151" s="269"/>
    </row>
    <row r="152" spans="2:14" s="270" customFormat="1" ht="18" x14ac:dyDescent="0.4">
      <c r="B152" s="269"/>
      <c r="C152" s="790" t="str">
        <f>IF($D$26&gt;0,$D$26,"Supplier 4")</f>
        <v>Supplier 4</v>
      </c>
      <c r="D152" s="791"/>
      <c r="E152" s="793">
        <f>Supplier4!B90</f>
        <v>0</v>
      </c>
      <c r="F152" s="794"/>
      <c r="G152" s="794"/>
      <c r="H152" s="794"/>
      <c r="I152" s="794"/>
      <c r="J152" s="794"/>
      <c r="K152" s="794"/>
      <c r="L152" s="794"/>
      <c r="M152" s="795"/>
      <c r="N152" s="269"/>
    </row>
    <row r="153" spans="2:14" s="270" customFormat="1" ht="18" x14ac:dyDescent="0.4">
      <c r="B153" s="269"/>
      <c r="C153" s="790" t="str">
        <f>IF($D$27&gt;0,$D$27,"Supplier 5")</f>
        <v>Supplier 5</v>
      </c>
      <c r="D153" s="791"/>
      <c r="E153" s="793">
        <f>Supplier5!B90</f>
        <v>0</v>
      </c>
      <c r="F153" s="794"/>
      <c r="G153" s="794"/>
      <c r="H153" s="794"/>
      <c r="I153" s="794"/>
      <c r="J153" s="794"/>
      <c r="K153" s="794"/>
      <c r="L153" s="794"/>
      <c r="M153" s="795"/>
      <c r="N153" s="269"/>
    </row>
    <row r="154" spans="2:14" s="270" customFormat="1" ht="18" x14ac:dyDescent="0.4">
      <c r="B154" s="269"/>
      <c r="C154" s="790" t="str">
        <f>IF($D$28&gt;0,$D$28,"Supplier 6")</f>
        <v>Supplier 6</v>
      </c>
      <c r="D154" s="791"/>
      <c r="E154" s="793">
        <f>Supplier6!B90</f>
        <v>0</v>
      </c>
      <c r="F154" s="794"/>
      <c r="G154" s="794"/>
      <c r="H154" s="794"/>
      <c r="I154" s="794"/>
      <c r="J154" s="794"/>
      <c r="K154" s="794"/>
      <c r="L154" s="794"/>
      <c r="M154" s="795"/>
      <c r="N154" s="269"/>
    </row>
    <row r="155" spans="2:14" s="270" customFormat="1" ht="18" x14ac:dyDescent="0.4">
      <c r="B155" s="269"/>
      <c r="C155" s="790" t="str">
        <f>IF($D$29&gt;0,$D$29,"Supplier 7")</f>
        <v>Supplier 7</v>
      </c>
      <c r="D155" s="791"/>
      <c r="E155" s="793">
        <f>Supplier7!B91</f>
        <v>0</v>
      </c>
      <c r="F155" s="794"/>
      <c r="G155" s="794"/>
      <c r="H155" s="794"/>
      <c r="I155" s="794"/>
      <c r="J155" s="794"/>
      <c r="K155" s="794"/>
      <c r="L155" s="794"/>
      <c r="M155" s="795"/>
      <c r="N155" s="269"/>
    </row>
    <row r="156" spans="2:14" s="270" customFormat="1" ht="18" x14ac:dyDescent="0.4">
      <c r="B156" s="269"/>
      <c r="C156" s="790" t="str">
        <f>IF($D$30&gt;0,$D$30,"Supplier 8")</f>
        <v>Supplier 8</v>
      </c>
      <c r="D156" s="791"/>
      <c r="E156" s="793">
        <f>Supplier8!B90</f>
        <v>0</v>
      </c>
      <c r="F156" s="794"/>
      <c r="G156" s="794"/>
      <c r="H156" s="794"/>
      <c r="I156" s="794"/>
      <c r="J156" s="794"/>
      <c r="K156" s="794"/>
      <c r="L156" s="794"/>
      <c r="M156" s="795"/>
      <c r="N156" s="269"/>
    </row>
    <row r="157" spans="2:14" s="270" customFormat="1" ht="18" x14ac:dyDescent="0.4">
      <c r="B157" s="269"/>
      <c r="C157" s="790" t="str">
        <f>IF($D$31&gt;0,$D$31,"Supplier 9")</f>
        <v>Supplier 9</v>
      </c>
      <c r="D157" s="791"/>
      <c r="E157" s="793">
        <f>Supplier9!B90</f>
        <v>0</v>
      </c>
      <c r="F157" s="794"/>
      <c r="G157" s="794"/>
      <c r="H157" s="794"/>
      <c r="I157" s="794"/>
      <c r="J157" s="794"/>
      <c r="K157" s="794"/>
      <c r="L157" s="794"/>
      <c r="M157" s="795"/>
      <c r="N157" s="269"/>
    </row>
    <row r="158" spans="2:14" s="270" customFormat="1" ht="18" x14ac:dyDescent="0.4">
      <c r="B158" s="269"/>
      <c r="C158" s="790" t="str">
        <f>IF($D$32&gt;0,$D$32,"Supplier 10")</f>
        <v>Supplier 10</v>
      </c>
      <c r="D158" s="791"/>
      <c r="E158" s="793">
        <f>Supplier10!B90</f>
        <v>0</v>
      </c>
      <c r="F158" s="794"/>
      <c r="G158" s="794"/>
      <c r="H158" s="794"/>
      <c r="I158" s="794"/>
      <c r="J158" s="794"/>
      <c r="K158" s="794"/>
      <c r="L158" s="794"/>
      <c r="M158" s="795"/>
      <c r="N158" s="269"/>
    </row>
    <row r="159" spans="2:14" s="270" customFormat="1" ht="22.5" customHeight="1" x14ac:dyDescent="0.4">
      <c r="B159" s="269"/>
      <c r="C159" s="269"/>
      <c r="D159" s="272"/>
      <c r="E159" s="272"/>
      <c r="F159" s="272"/>
      <c r="G159" s="272"/>
      <c r="H159" s="272"/>
      <c r="I159" s="272"/>
      <c r="J159" s="272"/>
      <c r="K159" s="272"/>
      <c r="L159" s="272"/>
      <c r="M159" s="269"/>
      <c r="N159" s="269"/>
    </row>
    <row r="160" spans="2:14" s="270" customFormat="1" ht="18" x14ac:dyDescent="0.4">
      <c r="B160" s="269"/>
      <c r="C160" s="784" t="s">
        <v>332</v>
      </c>
      <c r="D160" s="785"/>
      <c r="E160" s="785"/>
      <c r="F160" s="785"/>
      <c r="G160" s="785"/>
      <c r="H160" s="785"/>
      <c r="I160" s="785"/>
      <c r="J160" s="785"/>
      <c r="K160" s="785"/>
      <c r="L160" s="785"/>
      <c r="M160" s="786"/>
      <c r="N160" s="269"/>
    </row>
    <row r="161" spans="2:26" s="270" customFormat="1" ht="18" x14ac:dyDescent="0.4">
      <c r="B161" s="269"/>
      <c r="C161" s="782"/>
      <c r="D161" s="782"/>
      <c r="E161" s="782"/>
      <c r="F161" s="782"/>
      <c r="G161" s="782"/>
      <c r="H161" s="782"/>
      <c r="I161" s="782"/>
      <c r="J161" s="782"/>
      <c r="K161" s="782"/>
      <c r="L161" s="782"/>
      <c r="M161" s="782"/>
      <c r="N161" s="269"/>
      <c r="P161" s="782"/>
      <c r="Q161" s="782"/>
      <c r="R161" s="782"/>
      <c r="S161" s="782"/>
      <c r="T161" s="782"/>
      <c r="U161" s="782"/>
      <c r="V161" s="782"/>
      <c r="W161" s="782"/>
      <c r="X161" s="782"/>
      <c r="Y161" s="782"/>
      <c r="Z161" s="782"/>
    </row>
    <row r="162" spans="2:26" s="270" customFormat="1" ht="99" customHeight="1" x14ac:dyDescent="0.4">
      <c r="B162" s="269"/>
      <c r="C162" s="782" t="s">
        <v>423</v>
      </c>
      <c r="D162" s="782"/>
      <c r="E162" s="782"/>
      <c r="F162" s="782"/>
      <c r="G162" s="782"/>
      <c r="H162" s="782"/>
      <c r="I162" s="782"/>
      <c r="J162" s="782"/>
      <c r="K162" s="782"/>
      <c r="L162" s="782"/>
      <c r="M162" s="782"/>
      <c r="N162" s="269"/>
    </row>
    <row r="163" spans="2:26" s="270" customFormat="1" ht="18" x14ac:dyDescent="0.4">
      <c r="B163" s="269"/>
      <c r="C163" s="827"/>
      <c r="D163" s="827"/>
      <c r="E163" s="827"/>
      <c r="F163" s="827"/>
      <c r="G163" s="827"/>
      <c r="H163" s="827"/>
      <c r="I163" s="827"/>
      <c r="J163" s="827"/>
      <c r="K163" s="827"/>
      <c r="L163" s="827"/>
      <c r="M163" s="269"/>
      <c r="N163" s="269"/>
      <c r="P163" s="782"/>
      <c r="Q163" s="782"/>
      <c r="R163" s="782"/>
      <c r="S163" s="782"/>
      <c r="T163" s="782"/>
      <c r="U163" s="782"/>
      <c r="V163" s="782"/>
      <c r="W163" s="782"/>
      <c r="X163" s="782"/>
      <c r="Y163" s="782"/>
      <c r="Z163" s="782"/>
    </row>
    <row r="164" spans="2:26" s="270" customFormat="1" ht="18" hidden="1" x14ac:dyDescent="0.4">
      <c r="B164" s="269"/>
      <c r="I164" s="301"/>
      <c r="J164" s="301"/>
      <c r="K164" s="301"/>
      <c r="L164" s="301"/>
      <c r="M164" s="269"/>
      <c r="N164" s="269"/>
    </row>
    <row r="165" spans="2:26" s="270" customFormat="1" ht="18" hidden="1" x14ac:dyDescent="0.4">
      <c r="B165" s="269"/>
      <c r="I165" s="826"/>
      <c r="J165" s="826"/>
      <c r="K165" s="301"/>
      <c r="L165" s="301"/>
      <c r="M165" s="269"/>
      <c r="N165" s="269"/>
    </row>
    <row r="166" spans="2:26" s="270" customFormat="1" ht="18" x14ac:dyDescent="0.4">
      <c r="B166" s="269"/>
      <c r="I166" s="302"/>
      <c r="J166" s="302"/>
      <c r="K166" s="302"/>
      <c r="L166" s="301"/>
      <c r="M166" s="269"/>
      <c r="N166" s="269"/>
    </row>
    <row r="167" spans="2:26" s="270" customFormat="1" ht="18" x14ac:dyDescent="0.4">
      <c r="B167" s="269"/>
      <c r="H167"/>
      <c r="I167" s="40"/>
      <c r="J167" s="40"/>
      <c r="K167" s="40"/>
      <c r="L167" s="40"/>
      <c r="M167" s="40"/>
      <c r="N167" s="269"/>
      <c r="O167" s="269"/>
    </row>
    <row r="168" spans="2:26" s="270" customFormat="1" ht="18" x14ac:dyDescent="0.4">
      <c r="B168" s="269"/>
      <c r="C168" s="273" t="s">
        <v>59</v>
      </c>
      <c r="D168" s="269" t="s">
        <v>219</v>
      </c>
      <c r="E168" s="269"/>
      <c r="F168" s="269"/>
      <c r="G168" s="269"/>
      <c r="H168"/>
      <c r="I168"/>
      <c r="J168"/>
      <c r="K168"/>
      <c r="L168"/>
      <c r="M168" s="40"/>
      <c r="N168" s="381"/>
      <c r="O168" s="269"/>
    </row>
    <row r="169" spans="2:26" ht="18" x14ac:dyDescent="0.4">
      <c r="B169" s="40"/>
      <c r="C169" s="273" t="s">
        <v>168</v>
      </c>
      <c r="D169" s="783">
        <f>Supplier1!G6</f>
        <v>0</v>
      </c>
      <c r="E169" s="783"/>
      <c r="F169" s="783"/>
      <c r="G169" s="301"/>
      <c r="M169" s="40"/>
      <c r="N169" s="40"/>
      <c r="O169" s="40"/>
    </row>
    <row r="170" spans="2:26" ht="18" x14ac:dyDescent="0.4">
      <c r="B170" s="40"/>
      <c r="C170" s="273" t="s">
        <v>220</v>
      </c>
      <c r="D170" s="302" t="str">
        <f>Supplier1!G7</f>
        <v>Senior Advisor: Supplier Quality Management</v>
      </c>
      <c r="E170" s="302"/>
      <c r="F170" s="302"/>
      <c r="G170" s="302"/>
      <c r="M170" s="40"/>
      <c r="N170" s="40"/>
      <c r="O170" s="40"/>
    </row>
    <row r="171" spans="2:26" x14ac:dyDescent="0.35">
      <c r="B171" s="40"/>
      <c r="C171" s="40"/>
      <c r="D171" s="40"/>
      <c r="E171" s="40"/>
      <c r="F171" s="40"/>
      <c r="G171" s="40"/>
      <c r="N171" s="40"/>
    </row>
    <row r="172" spans="2:26" x14ac:dyDescent="0.35">
      <c r="B172" s="40"/>
      <c r="N172" s="40"/>
    </row>
    <row r="173" spans="2:26" x14ac:dyDescent="0.35">
      <c r="N173" s="40"/>
    </row>
    <row r="174" spans="2:26" x14ac:dyDescent="0.35">
      <c r="N174" s="40"/>
    </row>
    <row r="175" spans="2:26" x14ac:dyDescent="0.35">
      <c r="N175" s="40"/>
    </row>
    <row r="176" spans="2:26" x14ac:dyDescent="0.35">
      <c r="N176" s="40"/>
    </row>
    <row r="177" spans="14:14" x14ac:dyDescent="0.35">
      <c r="N177" s="40"/>
    </row>
    <row r="178" spans="14:14" x14ac:dyDescent="0.35">
      <c r="N178" s="40"/>
    </row>
    <row r="179" spans="14:14" x14ac:dyDescent="0.35">
      <c r="N179" s="40"/>
    </row>
    <row r="180" spans="14:14" x14ac:dyDescent="0.35">
      <c r="N180" s="40"/>
    </row>
    <row r="181" spans="14:14" x14ac:dyDescent="0.35">
      <c r="N181" s="40"/>
    </row>
  </sheetData>
  <sheetProtection formatCells="0" formatRows="0"/>
  <protectedRanges>
    <protectedRange sqref="I165:J165" name="Name Person B"/>
    <protectedRange sqref="D169:E169" name="Name Person A"/>
    <protectedRange sqref="L9:M9" name="Evaluation date"/>
    <protectedRange sqref="E13:J15" name="Compiler and reviewer"/>
    <protectedRange sqref="K12:M15" name="Authorizer"/>
    <protectedRange sqref="D84:L93 D97:L106 D110:L119 D123:L132 D149:L158 D69:D78 F69:F78 D136:L145" name="Section A"/>
    <protectedRange sqref="D170:G170" name="Position Person A"/>
    <protectedRange sqref="I166:L166" name="Position Person B"/>
    <protectedRange sqref="M65" name="Quality weight"/>
  </protectedRanges>
  <mergeCells count="258">
    <mergeCell ref="K14:M14"/>
    <mergeCell ref="K13:M13"/>
    <mergeCell ref="C13:D13"/>
    <mergeCell ref="C14:D14"/>
    <mergeCell ref="C17:E17"/>
    <mergeCell ref="C19:L19"/>
    <mergeCell ref="D32:L32"/>
    <mergeCell ref="F17:G17"/>
    <mergeCell ref="C36:L36"/>
    <mergeCell ref="C37:L37"/>
    <mergeCell ref="D40:I40"/>
    <mergeCell ref="J40:K40"/>
    <mergeCell ref="D26:L26"/>
    <mergeCell ref="D27:L27"/>
    <mergeCell ref="D28:L28"/>
    <mergeCell ref="D29:L29"/>
    <mergeCell ref="I15:J15"/>
    <mergeCell ref="K15:M15"/>
    <mergeCell ref="P161:Z161"/>
    <mergeCell ref="P163:Z163"/>
    <mergeCell ref="C20:L20"/>
    <mergeCell ref="D21:L21"/>
    <mergeCell ref="C22:L22"/>
    <mergeCell ref="D23:L23"/>
    <mergeCell ref="D24:L24"/>
    <mergeCell ref="D25:L25"/>
    <mergeCell ref="D30:L30"/>
    <mergeCell ref="D31:L31"/>
    <mergeCell ref="C49:J49"/>
    <mergeCell ref="C50:J50"/>
    <mergeCell ref="C51:J51"/>
    <mergeCell ref="C52:J52"/>
    <mergeCell ref="C74:F74"/>
    <mergeCell ref="C79:L79"/>
    <mergeCell ref="C80:L80"/>
    <mergeCell ref="C75:F75"/>
    <mergeCell ref="C76:F76"/>
    <mergeCell ref="C59:J59"/>
    <mergeCell ref="D41:I41"/>
    <mergeCell ref="J41:K41"/>
    <mergeCell ref="C33:L33"/>
    <mergeCell ref="C35:L35"/>
    <mergeCell ref="O2:O3"/>
    <mergeCell ref="C9:D9"/>
    <mergeCell ref="O5:O12"/>
    <mergeCell ref="D10:M10"/>
    <mergeCell ref="E2:I6"/>
    <mergeCell ref="I14:J14"/>
    <mergeCell ref="E11:H11"/>
    <mergeCell ref="F9:I9"/>
    <mergeCell ref="I17:J17"/>
    <mergeCell ref="K17:M17"/>
    <mergeCell ref="I13:J13"/>
    <mergeCell ref="C8:E8"/>
    <mergeCell ref="F8:I8"/>
    <mergeCell ref="H16:K16"/>
    <mergeCell ref="J4:K4"/>
    <mergeCell ref="L4:M4"/>
    <mergeCell ref="I12:J12"/>
    <mergeCell ref="K11:M11"/>
    <mergeCell ref="I11:J11"/>
    <mergeCell ref="E12:H12"/>
    <mergeCell ref="C15:D15"/>
    <mergeCell ref="E13:H13"/>
    <mergeCell ref="E14:H14"/>
    <mergeCell ref="E15:H15"/>
    <mergeCell ref="C77:F77"/>
    <mergeCell ref="C78:F78"/>
    <mergeCell ref="C65:F66"/>
    <mergeCell ref="C63:M63"/>
    <mergeCell ref="C64:G64"/>
    <mergeCell ref="D42:I42"/>
    <mergeCell ref="J42:K42"/>
    <mergeCell ref="D43:I43"/>
    <mergeCell ref="J43:K43"/>
    <mergeCell ref="D44:I44"/>
    <mergeCell ref="J44:K44"/>
    <mergeCell ref="D45:I45"/>
    <mergeCell ref="J45:K45"/>
    <mergeCell ref="C67:F67"/>
    <mergeCell ref="C68:F68"/>
    <mergeCell ref="C69:F69"/>
    <mergeCell ref="C70:F70"/>
    <mergeCell ref="C71:F71"/>
    <mergeCell ref="L65:L67"/>
    <mergeCell ref="G65:K65"/>
    <mergeCell ref="C56:J56"/>
    <mergeCell ref="C57:J57"/>
    <mergeCell ref="C58:J58"/>
    <mergeCell ref="M66:M67"/>
    <mergeCell ref="C113:D113"/>
    <mergeCell ref="E113:M113"/>
    <mergeCell ref="C96:M96"/>
    <mergeCell ref="C109:M109"/>
    <mergeCell ref="C84:D84"/>
    <mergeCell ref="E106:M106"/>
    <mergeCell ref="C110:D110"/>
    <mergeCell ref="E110:M110"/>
    <mergeCell ref="C111:D111"/>
    <mergeCell ref="E111:M111"/>
    <mergeCell ref="C105:D105"/>
    <mergeCell ref="E105:M105"/>
    <mergeCell ref="C106:D106"/>
    <mergeCell ref="C85:D85"/>
    <mergeCell ref="C86:D86"/>
    <mergeCell ref="C87:D87"/>
    <mergeCell ref="C117:D117"/>
    <mergeCell ref="E117:M117"/>
    <mergeCell ref="C118:D118"/>
    <mergeCell ref="E118:M118"/>
    <mergeCell ref="C119:D119"/>
    <mergeCell ref="E119:M119"/>
    <mergeCell ref="E129:M129"/>
    <mergeCell ref="C130:D130"/>
    <mergeCell ref="E130:M130"/>
    <mergeCell ref="C122:M122"/>
    <mergeCell ref="C128:D128"/>
    <mergeCell ref="E128:M128"/>
    <mergeCell ref="C129:D129"/>
    <mergeCell ref="E116:M116"/>
    <mergeCell ref="C97:D97"/>
    <mergeCell ref="E97:M97"/>
    <mergeCell ref="C98:D98"/>
    <mergeCell ref="E98:M98"/>
    <mergeCell ref="C99:D99"/>
    <mergeCell ref="E99:M99"/>
    <mergeCell ref="C100:D100"/>
    <mergeCell ref="E100:M100"/>
    <mergeCell ref="C101:D101"/>
    <mergeCell ref="E101:M101"/>
    <mergeCell ref="C102:D102"/>
    <mergeCell ref="E102:M102"/>
    <mergeCell ref="C103:D103"/>
    <mergeCell ref="E103:M103"/>
    <mergeCell ref="C104:D104"/>
    <mergeCell ref="E104:M104"/>
    <mergeCell ref="C114:D114"/>
    <mergeCell ref="E114:M114"/>
    <mergeCell ref="C115:D115"/>
    <mergeCell ref="E115:M115"/>
    <mergeCell ref="C116:D116"/>
    <mergeCell ref="C112:D112"/>
    <mergeCell ref="E112:M112"/>
    <mergeCell ref="E131:M131"/>
    <mergeCell ref="C132:D132"/>
    <mergeCell ref="E132:M132"/>
    <mergeCell ref="C136:D136"/>
    <mergeCell ref="E136:M136"/>
    <mergeCell ref="C135:M135"/>
    <mergeCell ref="C148:M148"/>
    <mergeCell ref="C142:D142"/>
    <mergeCell ref="E142:M142"/>
    <mergeCell ref="C143:D143"/>
    <mergeCell ref="E143:M143"/>
    <mergeCell ref="C144:D144"/>
    <mergeCell ref="E144:M144"/>
    <mergeCell ref="C131:D131"/>
    <mergeCell ref="C145:D145"/>
    <mergeCell ref="E145:M145"/>
    <mergeCell ref="E139:M139"/>
    <mergeCell ref="C140:D140"/>
    <mergeCell ref="E140:M140"/>
    <mergeCell ref="W40:X40"/>
    <mergeCell ref="W41:X41"/>
    <mergeCell ref="W42:X42"/>
    <mergeCell ref="W43:X43"/>
    <mergeCell ref="W44:X44"/>
    <mergeCell ref="W45:X45"/>
    <mergeCell ref="I165:J165"/>
    <mergeCell ref="C163:L163"/>
    <mergeCell ref="C161:M161"/>
    <mergeCell ref="C156:D156"/>
    <mergeCell ref="E156:M156"/>
    <mergeCell ref="C157:D157"/>
    <mergeCell ref="E157:M157"/>
    <mergeCell ref="C158:D158"/>
    <mergeCell ref="E158:M158"/>
    <mergeCell ref="C153:D153"/>
    <mergeCell ref="E153:M153"/>
    <mergeCell ref="C154:D154"/>
    <mergeCell ref="U40:V40"/>
    <mergeCell ref="U41:V41"/>
    <mergeCell ref="U42:V42"/>
    <mergeCell ref="U43:V43"/>
    <mergeCell ref="U44:V44"/>
    <mergeCell ref="P69:X73"/>
    <mergeCell ref="J3:K3"/>
    <mergeCell ref="J5:K5"/>
    <mergeCell ref="J6:K6"/>
    <mergeCell ref="J8:K8"/>
    <mergeCell ref="J9:K9"/>
    <mergeCell ref="C155:D155"/>
    <mergeCell ref="E155:M155"/>
    <mergeCell ref="C137:D137"/>
    <mergeCell ref="E137:M137"/>
    <mergeCell ref="C138:D138"/>
    <mergeCell ref="E138:M138"/>
    <mergeCell ref="C139:D139"/>
    <mergeCell ref="C141:D141"/>
    <mergeCell ref="E141:M141"/>
    <mergeCell ref="C123:D123"/>
    <mergeCell ref="E123:M123"/>
    <mergeCell ref="C124:D124"/>
    <mergeCell ref="E124:M124"/>
    <mergeCell ref="C125:D125"/>
    <mergeCell ref="E125:M125"/>
    <mergeCell ref="C126:D126"/>
    <mergeCell ref="E126:M126"/>
    <mergeCell ref="C127:D127"/>
    <mergeCell ref="E152:M152"/>
    <mergeCell ref="P74:Y76"/>
    <mergeCell ref="Q144:V144"/>
    <mergeCell ref="L2:M2"/>
    <mergeCell ref="L3:M3"/>
    <mergeCell ref="L5:M5"/>
    <mergeCell ref="L6:M6"/>
    <mergeCell ref="L8:M8"/>
    <mergeCell ref="L9:M9"/>
    <mergeCell ref="E127:M127"/>
    <mergeCell ref="U45:V45"/>
    <mergeCell ref="E88:M88"/>
    <mergeCell ref="E89:M89"/>
    <mergeCell ref="E90:M90"/>
    <mergeCell ref="E91:M91"/>
    <mergeCell ref="E92:M92"/>
    <mergeCell ref="E93:M93"/>
    <mergeCell ref="C72:F72"/>
    <mergeCell ref="C73:F73"/>
    <mergeCell ref="C61:M61"/>
    <mergeCell ref="C83:M83"/>
    <mergeCell ref="E84:M84"/>
    <mergeCell ref="E85:M85"/>
    <mergeCell ref="E86:M86"/>
    <mergeCell ref="J2:K2"/>
    <mergeCell ref="C162:M162"/>
    <mergeCell ref="D169:F169"/>
    <mergeCell ref="C95:M95"/>
    <mergeCell ref="C82:M82"/>
    <mergeCell ref="C108:M108"/>
    <mergeCell ref="C121:M121"/>
    <mergeCell ref="C134:M134"/>
    <mergeCell ref="C147:M147"/>
    <mergeCell ref="C160:M160"/>
    <mergeCell ref="C88:D88"/>
    <mergeCell ref="C89:D89"/>
    <mergeCell ref="C90:D90"/>
    <mergeCell ref="C91:D91"/>
    <mergeCell ref="C92:D92"/>
    <mergeCell ref="C93:D93"/>
    <mergeCell ref="E87:M87"/>
    <mergeCell ref="E154:M154"/>
    <mergeCell ref="C149:D149"/>
    <mergeCell ref="E149:M149"/>
    <mergeCell ref="C150:D150"/>
    <mergeCell ref="E150:M150"/>
    <mergeCell ref="C151:D151"/>
    <mergeCell ref="E151:M151"/>
    <mergeCell ref="C152:D152"/>
  </mergeCells>
  <dataValidations count="1">
    <dataValidation allowBlank="1" showInputMessage="1" showErrorMessage="1" prompt="Rev 1 for 1st Desktop Evaluation_x000a_Rev 2 for 2nd Desktop Evaluation (Clarification)" sqref="L4:M4"/>
  </dataValidations>
  <printOptions horizontalCentered="1"/>
  <pageMargins left="0.51181102362204722" right="0.39370078740157483" top="0.59055118110236227" bottom="0.59055118110236227" header="0.23622047244094491" footer="0.23622047244094491"/>
  <pageSetup paperSize="9" scale="55" fitToHeight="0" orientation="portrait" r:id="rId1"/>
  <headerFooter>
    <oddFooter>&amp;L&amp;"Arial,Regular"&amp;F&amp;CPage &amp;P of &amp;N&amp;R&amp;D</oddFooter>
  </headerFooter>
  <rowBreaks count="2" manualBreakCount="2">
    <brk id="61" min="1" max="13" man="1"/>
    <brk id="120" min="1" max="1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62"/>
  <sheetViews>
    <sheetView showGridLines="0" topLeftCell="A37" zoomScale="80" zoomScaleNormal="80" workbookViewId="0">
      <selection activeCell="L55" sqref="L55"/>
    </sheetView>
  </sheetViews>
  <sheetFormatPr defaultRowHeight="14.5" x14ac:dyDescent="0.35"/>
  <cols>
    <col min="1" max="1" width="2.453125" customWidth="1"/>
    <col min="2" max="2" width="12.54296875" customWidth="1"/>
    <col min="3" max="3" width="21.81640625" customWidth="1"/>
    <col min="4" max="4" width="23" customWidth="1"/>
    <col min="5" max="5" width="8.1796875" customWidth="1"/>
    <col min="6" max="6" width="30.54296875" customWidth="1"/>
    <col min="7" max="7" width="12.81640625" customWidth="1"/>
    <col min="8" max="8" width="0.54296875" customWidth="1"/>
    <col min="9" max="9" width="5.453125" customWidth="1"/>
  </cols>
  <sheetData>
    <row r="1" spans="2:15" ht="15" thickBot="1" x14ac:dyDescent="0.4"/>
    <row r="2" spans="2:15" ht="17.25" customHeight="1" x14ac:dyDescent="0.35">
      <c r="B2" s="240"/>
      <c r="C2" s="884" t="s">
        <v>254</v>
      </c>
      <c r="D2" s="886"/>
      <c r="E2" s="988" t="s">
        <v>157</v>
      </c>
      <c r="F2" s="989"/>
      <c r="G2" s="991" t="s">
        <v>329</v>
      </c>
      <c r="H2" s="992"/>
      <c r="I2" s="993"/>
    </row>
    <row r="3" spans="2:15" ht="12.75" customHeight="1" x14ac:dyDescent="0.35">
      <c r="B3" s="241"/>
      <c r="C3" s="887"/>
      <c r="D3" s="889"/>
      <c r="E3" s="990" t="s">
        <v>159</v>
      </c>
      <c r="F3" s="851"/>
      <c r="G3" s="994" t="str">
        <f>'Evaluation Report'!L3</f>
        <v>6</v>
      </c>
      <c r="H3" s="995"/>
      <c r="I3" s="996"/>
    </row>
    <row r="4" spans="2:15" ht="12.75" customHeight="1" x14ac:dyDescent="0.35">
      <c r="B4" s="241"/>
      <c r="C4" s="887"/>
      <c r="D4" s="889"/>
      <c r="E4" s="990" t="s">
        <v>160</v>
      </c>
      <c r="F4" s="851"/>
      <c r="G4" s="994" t="str">
        <f>'Evaluation Report'!L5</f>
        <v>01/08/2019</v>
      </c>
      <c r="H4" s="995"/>
      <c r="I4" s="996"/>
    </row>
    <row r="5" spans="2:15" ht="15" customHeight="1" thickBot="1" x14ac:dyDescent="0.5">
      <c r="B5" s="242"/>
      <c r="C5" s="890"/>
      <c r="D5" s="892"/>
      <c r="E5" s="960" t="s">
        <v>318</v>
      </c>
      <c r="F5" s="961"/>
      <c r="G5" s="997" t="str">
        <f>Supplier1!I3</f>
        <v>240-105658000</v>
      </c>
      <c r="H5" s="998"/>
      <c r="I5" s="999"/>
      <c r="M5" s="262"/>
    </row>
    <row r="6" spans="2:15" ht="18" customHeight="1" thickBot="1" x14ac:dyDescent="0.4">
      <c r="B6" s="980" t="str">
        <f>VLOOKUP(1,Cover!D6:F24,3,FALSE)</f>
        <v>Category 1</v>
      </c>
      <c r="C6" s="981"/>
      <c r="D6" s="978" t="s">
        <v>227</v>
      </c>
      <c r="E6" s="979"/>
      <c r="F6" s="979"/>
      <c r="G6" s="986" t="s">
        <v>225</v>
      </c>
      <c r="H6" s="986"/>
      <c r="I6" s="987"/>
      <c r="J6" s="25"/>
      <c r="M6" s="40"/>
      <c r="N6" s="25"/>
      <c r="O6" s="40"/>
    </row>
    <row r="7" spans="2:15" ht="12.75" customHeight="1" x14ac:dyDescent="0.35">
      <c r="B7" s="471" t="s">
        <v>339</v>
      </c>
      <c r="C7" s="472"/>
      <c r="D7" s="472"/>
      <c r="E7" s="472"/>
      <c r="F7" s="472"/>
      <c r="G7" s="472"/>
      <c r="H7" s="472"/>
      <c r="I7" s="473"/>
    </row>
    <row r="8" spans="2:15" ht="12.75" customHeight="1" thickBot="1" x14ac:dyDescent="0.4">
      <c r="B8" s="974" t="s">
        <v>251</v>
      </c>
      <c r="C8" s="975"/>
      <c r="D8" s="975"/>
      <c r="E8" s="975"/>
      <c r="F8" s="975"/>
      <c r="G8" s="975"/>
      <c r="H8" s="984"/>
      <c r="I8" s="985"/>
    </row>
    <row r="9" spans="2:15" ht="12.75" customHeight="1" thickBot="1" x14ac:dyDescent="0.4">
      <c r="B9" s="699"/>
      <c r="C9" s="700"/>
      <c r="D9" s="700"/>
      <c r="E9" s="700"/>
      <c r="F9" s="700"/>
      <c r="G9" s="229" t="s">
        <v>222</v>
      </c>
      <c r="H9" s="166"/>
      <c r="I9" s="167"/>
    </row>
    <row r="10" spans="2:15" ht="12.75" customHeight="1" x14ac:dyDescent="0.35">
      <c r="B10" s="962" t="s">
        <v>94</v>
      </c>
      <c r="C10" s="963"/>
      <c r="D10" s="963"/>
      <c r="E10" s="963"/>
      <c r="F10" s="964"/>
      <c r="G10" s="232">
        <f>IF(Cover!$K$34=1,Cover!J40*Cover!K40,Cover!J40)</f>
        <v>1</v>
      </c>
      <c r="H10" s="40"/>
      <c r="I10" s="163"/>
      <c r="K10" s="25"/>
    </row>
    <row r="11" spans="2:15" ht="13.5" customHeight="1" x14ac:dyDescent="0.35">
      <c r="B11" s="962" t="s">
        <v>95</v>
      </c>
      <c r="C11" s="963"/>
      <c r="D11" s="963"/>
      <c r="E11" s="963"/>
      <c r="F11" s="964"/>
      <c r="G11" s="230">
        <f>IF(Cover!$K$34=1,Cover!J41*Cover!K41,Cover!J41)</f>
        <v>1</v>
      </c>
      <c r="H11" s="40"/>
      <c r="I11" s="163"/>
    </row>
    <row r="12" spans="2:15" ht="13.5" customHeight="1" x14ac:dyDescent="0.35">
      <c r="B12" s="962" t="s">
        <v>255</v>
      </c>
      <c r="C12" s="963"/>
      <c r="D12" s="963"/>
      <c r="E12" s="963"/>
      <c r="F12" s="964"/>
      <c r="G12" s="230">
        <f>IF(Cover!$K$34=1,Cover!J42*Cover!K42,Cover!J42)</f>
        <v>1</v>
      </c>
      <c r="H12" s="40"/>
      <c r="I12" s="169">
        <f>Supplier1!I21</f>
        <v>0.25</v>
      </c>
    </row>
    <row r="13" spans="2:15" ht="13.5" customHeight="1" thickBot="1" x14ac:dyDescent="0.4">
      <c r="B13" s="962" t="s">
        <v>96</v>
      </c>
      <c r="C13" s="963"/>
      <c r="D13" s="963"/>
      <c r="E13" s="963"/>
      <c r="F13" s="964"/>
      <c r="G13" s="230">
        <f>IF(Cover!$K$34=1,Cover!J43*Cover!K43,Cover!J43)</f>
        <v>1</v>
      </c>
      <c r="H13" s="40"/>
      <c r="I13" s="163"/>
    </row>
    <row r="14" spans="2:15" ht="13.5" hidden="1" customHeight="1" thickBot="1" x14ac:dyDescent="0.4">
      <c r="B14" s="968" t="s">
        <v>97</v>
      </c>
      <c r="C14" s="969"/>
      <c r="D14" s="969"/>
      <c r="E14" s="969"/>
      <c r="F14" s="970"/>
      <c r="G14" s="233" t="e">
        <f>IF(Cover!$K$34=1,Cover!#REF!*Cover!#REF!,Cover!#REF!)</f>
        <v>#REF!</v>
      </c>
      <c r="H14" s="40"/>
      <c r="I14" s="163"/>
    </row>
    <row r="15" spans="2:15" ht="13.5" customHeight="1" thickBot="1" x14ac:dyDescent="0.4">
      <c r="B15" s="971" t="s">
        <v>223</v>
      </c>
      <c r="C15" s="972"/>
      <c r="D15" s="972"/>
      <c r="E15" s="972"/>
      <c r="F15" s="973"/>
      <c r="G15" s="243">
        <f>SUM(G10:G13)</f>
        <v>4</v>
      </c>
      <c r="H15" s="168"/>
      <c r="I15" s="163"/>
    </row>
    <row r="16" spans="2:15" ht="13.5" customHeight="1" x14ac:dyDescent="0.35">
      <c r="B16" s="965" t="s">
        <v>339</v>
      </c>
      <c r="C16" s="966"/>
      <c r="D16" s="966"/>
      <c r="E16" s="966"/>
      <c r="F16" s="966"/>
      <c r="G16" s="967"/>
      <c r="H16" s="170"/>
      <c r="I16" s="174" t="s">
        <v>228</v>
      </c>
    </row>
    <row r="17" spans="2:9" ht="13.5" customHeight="1" thickBot="1" x14ac:dyDescent="0.4">
      <c r="B17" s="974" t="s">
        <v>261</v>
      </c>
      <c r="C17" s="975"/>
      <c r="D17" s="975"/>
      <c r="E17" s="975"/>
      <c r="F17" s="975"/>
      <c r="G17" s="976"/>
      <c r="H17" s="170"/>
      <c r="I17" s="171"/>
    </row>
    <row r="18" spans="2:9" ht="13.5" customHeight="1" thickBot="1" x14ac:dyDescent="0.4">
      <c r="B18" s="597"/>
      <c r="C18" s="598"/>
      <c r="D18" s="598"/>
      <c r="E18" s="598"/>
      <c r="F18" s="977"/>
      <c r="G18" s="229" t="s">
        <v>222</v>
      </c>
      <c r="H18" s="168"/>
      <c r="I18" s="163"/>
    </row>
    <row r="19" spans="2:9" ht="15" customHeight="1" x14ac:dyDescent="0.35">
      <c r="B19" s="557" t="s">
        <v>319</v>
      </c>
      <c r="C19" s="558"/>
      <c r="D19" s="558"/>
      <c r="E19" s="558"/>
      <c r="F19" s="558"/>
      <c r="G19" s="404">
        <f>IF(Cover!$K$34=1,Cover!J47*Cover!K47,Cover!J47)</f>
        <v>0</v>
      </c>
      <c r="H19" s="40"/>
      <c r="I19" s="163"/>
    </row>
    <row r="20" spans="2:9" ht="13.5" customHeight="1" x14ac:dyDescent="0.35">
      <c r="B20" s="553" t="s">
        <v>320</v>
      </c>
      <c r="C20" s="551"/>
      <c r="D20" s="551"/>
      <c r="E20" s="551"/>
      <c r="F20" s="551"/>
      <c r="G20" s="406">
        <f>IF(Cover!$K$34=1,Cover!J48*Cover!K48,Cover!J48)</f>
        <v>0</v>
      </c>
      <c r="H20" s="40"/>
      <c r="I20" s="169">
        <f>Supplier1!I21</f>
        <v>0.25</v>
      </c>
    </row>
    <row r="21" spans="2:9" ht="13.5" customHeight="1" x14ac:dyDescent="0.35">
      <c r="B21" s="553" t="s">
        <v>321</v>
      </c>
      <c r="C21" s="551"/>
      <c r="D21" s="551"/>
      <c r="E21" s="551"/>
      <c r="F21" s="551"/>
      <c r="G21" s="230">
        <f>IF(Cover!$K$34=1,Cover!J49*Cover!K49,Cover!J49)</f>
        <v>0</v>
      </c>
      <c r="H21" s="40"/>
      <c r="I21" s="163"/>
    </row>
    <row r="22" spans="2:9" ht="13.5" customHeight="1" x14ac:dyDescent="0.35">
      <c r="B22" s="553" t="s">
        <v>322</v>
      </c>
      <c r="C22" s="551"/>
      <c r="D22" s="551"/>
      <c r="E22" s="551"/>
      <c r="F22" s="551"/>
      <c r="G22" s="405">
        <f>IF(Cover!$K$34=1,Cover!J50*Cover!K50,Cover!J50)</f>
        <v>0</v>
      </c>
      <c r="H22" s="40"/>
      <c r="I22" s="163"/>
    </row>
    <row r="23" spans="2:9" ht="15.75" customHeight="1" x14ac:dyDescent="0.35">
      <c r="B23" s="553" t="s">
        <v>323</v>
      </c>
      <c r="C23" s="551"/>
      <c r="D23" s="551"/>
      <c r="E23" s="551"/>
      <c r="F23" s="551"/>
      <c r="G23" s="230">
        <f>IF(Cover!$K$34=1,Cover!J51*Cover!K51,Cover!J51)</f>
        <v>0</v>
      </c>
      <c r="H23" s="40"/>
      <c r="I23" s="163"/>
    </row>
    <row r="24" spans="2:9" ht="14.25" customHeight="1" x14ac:dyDescent="0.35">
      <c r="B24" s="553" t="s">
        <v>325</v>
      </c>
      <c r="C24" s="551"/>
      <c r="D24" s="551"/>
      <c r="E24" s="551"/>
      <c r="F24" s="551"/>
      <c r="G24" s="405">
        <f>IF(Cover!$K$34=1,Cover!J52*Cover!K52,Cover!J52)</f>
        <v>0</v>
      </c>
      <c r="H24" s="40"/>
      <c r="I24" s="163"/>
    </row>
    <row r="25" spans="2:9" ht="14.25" customHeight="1" x14ac:dyDescent="0.35">
      <c r="B25" s="553" t="s">
        <v>324</v>
      </c>
      <c r="C25" s="551"/>
      <c r="D25" s="551"/>
      <c r="E25" s="551"/>
      <c r="F25" s="551"/>
      <c r="G25" s="230">
        <f>IF(Cover!$K$34=1,Cover!J53*Cover!K53,Cover!J53)</f>
        <v>0</v>
      </c>
      <c r="H25" s="40"/>
      <c r="I25" s="163"/>
    </row>
    <row r="26" spans="2:9" ht="14.25" customHeight="1" thickBot="1" x14ac:dyDescent="0.4">
      <c r="B26" s="758" t="s">
        <v>326</v>
      </c>
      <c r="C26" s="759"/>
      <c r="D26" s="759"/>
      <c r="E26" s="759"/>
      <c r="F26" s="759"/>
      <c r="G26" s="233">
        <f>IF(Cover!$K$34=1,Cover!J54*Cover!K54,Cover!J54)</f>
        <v>0</v>
      </c>
      <c r="H26" s="40"/>
      <c r="I26" s="163"/>
    </row>
    <row r="27" spans="2:9" ht="14.25" customHeight="1" thickBot="1" x14ac:dyDescent="0.4">
      <c r="B27" s="715" t="s">
        <v>224</v>
      </c>
      <c r="C27" s="953"/>
      <c r="D27" s="953"/>
      <c r="E27" s="953"/>
      <c r="F27" s="716"/>
      <c r="G27" s="235">
        <f>SUM(G19:G26)</f>
        <v>0</v>
      </c>
      <c r="H27" s="172"/>
      <c r="I27" s="165"/>
    </row>
    <row r="28" spans="2:9" ht="14.25" customHeight="1" thickBot="1" x14ac:dyDescent="0.4"/>
    <row r="29" spans="2:9" ht="14.25" customHeight="1" thickBot="1" x14ac:dyDescent="0.4">
      <c r="B29" s="139" t="s">
        <v>262</v>
      </c>
      <c r="C29" s="140"/>
      <c r="D29" s="140"/>
      <c r="E29" s="140"/>
      <c r="F29" s="140"/>
      <c r="G29" s="140"/>
      <c r="H29" s="140"/>
      <c r="I29" s="173"/>
    </row>
    <row r="30" spans="2:9" ht="14.25" customHeight="1" thickBot="1" x14ac:dyDescent="0.4">
      <c r="B30" s="575"/>
      <c r="C30" s="576"/>
      <c r="D30" s="576"/>
      <c r="E30" s="576"/>
      <c r="F30" s="577"/>
      <c r="G30" s="234" t="s">
        <v>222</v>
      </c>
      <c r="H30" s="166"/>
      <c r="I30" s="167"/>
    </row>
    <row r="31" spans="2:9" ht="14.25" customHeight="1" x14ac:dyDescent="0.35">
      <c r="B31" s="553" t="s">
        <v>290</v>
      </c>
      <c r="C31" s="551"/>
      <c r="D31" s="551"/>
      <c r="E31" s="551"/>
      <c r="F31" s="551"/>
      <c r="G31" s="232">
        <f>IF(Cover!$K$34=1,Cover!J59*Cover!K59,Cover!J59)</f>
        <v>1</v>
      </c>
      <c r="H31" s="40"/>
      <c r="I31" s="163"/>
    </row>
    <row r="32" spans="2:9" ht="14.25" customHeight="1" x14ac:dyDescent="0.35">
      <c r="B32" s="553" t="s">
        <v>101</v>
      </c>
      <c r="C32" s="551"/>
      <c r="D32" s="551"/>
      <c r="E32" s="551"/>
      <c r="F32" s="551"/>
      <c r="G32" s="230">
        <f>IF(Cover!$K$34=1,Cover!J60*Cover!K60,Cover!J60)</f>
        <v>1</v>
      </c>
      <c r="H32" s="40"/>
      <c r="I32" s="163"/>
    </row>
    <row r="33" spans="2:13" ht="14.25" customHeight="1" x14ac:dyDescent="0.35">
      <c r="B33" s="553" t="s">
        <v>291</v>
      </c>
      <c r="C33" s="551"/>
      <c r="D33" s="551"/>
      <c r="E33" s="551"/>
      <c r="F33" s="551"/>
      <c r="G33" s="230">
        <f>IF(Cover!$K$34=1,Cover!J61*Cover!K61,Cover!J61)</f>
        <v>1</v>
      </c>
      <c r="H33" s="40"/>
      <c r="I33" s="163"/>
    </row>
    <row r="34" spans="2:13" ht="14.25" customHeight="1" x14ac:dyDescent="0.35">
      <c r="B34" s="553" t="s">
        <v>308</v>
      </c>
      <c r="C34" s="551"/>
      <c r="D34" s="551"/>
      <c r="E34" s="551"/>
      <c r="F34" s="551"/>
      <c r="G34" s="405">
        <f>IF(Cover!$K$34=1,Cover!J62*Cover!K62,Cover!J62)</f>
        <v>1</v>
      </c>
      <c r="H34" s="40"/>
      <c r="I34" s="163"/>
    </row>
    <row r="35" spans="2:13" ht="14.25" customHeight="1" x14ac:dyDescent="0.35">
      <c r="B35" s="553" t="s">
        <v>309</v>
      </c>
      <c r="C35" s="551"/>
      <c r="D35" s="551"/>
      <c r="E35" s="551"/>
      <c r="F35" s="551"/>
      <c r="G35" s="230">
        <f>IF(Cover!$K$34=1,Cover!J63*Cover!K63,Cover!J63)</f>
        <v>0</v>
      </c>
      <c r="H35" s="40"/>
      <c r="I35" s="169">
        <f>Supplier1!I46</f>
        <v>0.25</v>
      </c>
    </row>
    <row r="36" spans="2:13" ht="14.25" customHeight="1" x14ac:dyDescent="0.35">
      <c r="B36" s="553" t="s">
        <v>292</v>
      </c>
      <c r="C36" s="551"/>
      <c r="D36" s="551"/>
      <c r="E36" s="551"/>
      <c r="F36" s="551"/>
      <c r="G36" s="230">
        <f>IF(Cover!$K$34=1,Cover!J64*Cover!K64,Cover!J64)</f>
        <v>0</v>
      </c>
      <c r="H36" s="40"/>
      <c r="I36" s="163"/>
    </row>
    <row r="37" spans="2:13" ht="14.25" customHeight="1" x14ac:dyDescent="0.35">
      <c r="B37" s="553" t="s">
        <v>306</v>
      </c>
      <c r="C37" s="551"/>
      <c r="D37" s="551"/>
      <c r="E37" s="551"/>
      <c r="F37" s="551"/>
      <c r="G37" s="230">
        <f>IF(Cover!$K$34=1,Cover!J65*Cover!K65,Cover!J65)</f>
        <v>0</v>
      </c>
      <c r="H37" s="40"/>
      <c r="I37" s="163"/>
    </row>
    <row r="38" spans="2:13" ht="14.25" customHeight="1" thickBot="1" x14ac:dyDescent="0.4">
      <c r="B38" s="758" t="s">
        <v>307</v>
      </c>
      <c r="C38" s="759"/>
      <c r="D38" s="759"/>
      <c r="E38" s="759"/>
      <c r="F38" s="759"/>
      <c r="G38" s="408">
        <f>IF(Cover!$K$34=1,Cover!J66*Cover!K66,Cover!J66)</f>
        <v>0</v>
      </c>
      <c r="H38" s="40"/>
      <c r="I38" s="163"/>
    </row>
    <row r="39" spans="2:13" ht="15.75" hidden="1" customHeight="1" x14ac:dyDescent="0.35">
      <c r="B39" s="553"/>
      <c r="C39" s="551"/>
      <c r="D39" s="551"/>
      <c r="E39" s="551"/>
      <c r="F39" s="551"/>
      <c r="G39" s="407"/>
      <c r="H39" s="40"/>
      <c r="I39" s="163"/>
    </row>
    <row r="40" spans="2:13" ht="13.5" hidden="1" customHeight="1" x14ac:dyDescent="0.35">
      <c r="B40" s="553"/>
      <c r="C40" s="551"/>
      <c r="D40" s="551"/>
      <c r="E40" s="551"/>
      <c r="F40" s="551"/>
      <c r="G40" s="230"/>
      <c r="H40" s="40"/>
      <c r="I40" s="163"/>
    </row>
    <row r="41" spans="2:13" ht="13.5" hidden="1" customHeight="1" thickBot="1" x14ac:dyDescent="0.4">
      <c r="B41" s="553"/>
      <c r="C41" s="551"/>
      <c r="D41" s="551"/>
      <c r="E41" s="551"/>
      <c r="F41" s="551"/>
      <c r="G41" s="233"/>
      <c r="H41" s="40"/>
      <c r="I41" s="163"/>
    </row>
    <row r="42" spans="2:13" ht="13.5" customHeight="1" thickBot="1" x14ac:dyDescent="0.4">
      <c r="B42" s="715" t="s">
        <v>102</v>
      </c>
      <c r="C42" s="953"/>
      <c r="D42" s="953"/>
      <c r="E42" s="953"/>
      <c r="F42" s="716"/>
      <c r="G42" s="231">
        <f>SUM(G31:G38)</f>
        <v>4</v>
      </c>
      <c r="H42" s="172"/>
      <c r="I42" s="165"/>
    </row>
    <row r="43" spans="2:13" ht="13.5" customHeight="1" thickBot="1" x14ac:dyDescent="0.4"/>
    <row r="44" spans="2:13" ht="13.5" customHeight="1" x14ac:dyDescent="0.35">
      <c r="B44" s="982" t="s">
        <v>346</v>
      </c>
      <c r="C44" s="983"/>
      <c r="D44" s="983"/>
      <c r="E44" s="983"/>
      <c r="F44" s="983"/>
      <c r="G44" s="983"/>
      <c r="H44" s="983"/>
      <c r="I44" s="245"/>
    </row>
    <row r="45" spans="2:13" ht="13.5" customHeight="1" thickBot="1" x14ac:dyDescent="0.4">
      <c r="B45" s="958" t="s">
        <v>294</v>
      </c>
      <c r="C45" s="959"/>
      <c r="D45" s="959"/>
      <c r="E45" s="959"/>
      <c r="F45" s="959"/>
      <c r="G45" s="959"/>
      <c r="H45" s="959"/>
      <c r="I45" s="244"/>
    </row>
    <row r="46" spans="2:13" ht="13.5" customHeight="1" thickBot="1" x14ac:dyDescent="0.4">
      <c r="B46" s="547"/>
      <c r="C46" s="548"/>
      <c r="D46" s="548"/>
      <c r="E46" s="548"/>
      <c r="F46" s="549"/>
      <c r="G46" s="229" t="s">
        <v>222</v>
      </c>
      <c r="H46" s="40"/>
      <c r="I46" s="163"/>
    </row>
    <row r="47" spans="2:13" ht="13.5" customHeight="1" thickBot="1" x14ac:dyDescent="0.4">
      <c r="B47" s="550" t="s">
        <v>229</v>
      </c>
      <c r="C47" s="948"/>
      <c r="D47" s="948"/>
      <c r="E47" s="948"/>
      <c r="F47" s="948"/>
      <c r="G47" s="404">
        <f>IF(Cover!$K$34=1,Cover!J72*Cover!K72,Cover!J72)</f>
        <v>1</v>
      </c>
      <c r="H47" s="40"/>
      <c r="I47" s="175">
        <f>Supplier1!I59</f>
        <v>0.2</v>
      </c>
      <c r="K47" s="263"/>
      <c r="L47" s="263"/>
      <c r="M47" s="263"/>
    </row>
    <row r="48" spans="2:13" ht="14.25" customHeight="1" thickBot="1" x14ac:dyDescent="0.4">
      <c r="B48" s="715" t="s">
        <v>104</v>
      </c>
      <c r="C48" s="953"/>
      <c r="D48" s="953"/>
      <c r="E48" s="953"/>
      <c r="F48" s="716"/>
      <c r="G48" s="243">
        <f>SUM(G47:G47)</f>
        <v>1</v>
      </c>
      <c r="H48" s="164"/>
      <c r="I48" s="165"/>
    </row>
    <row r="49" spans="2:9" ht="14.25" customHeight="1" thickBot="1" x14ac:dyDescent="0.4"/>
    <row r="50" spans="2:9" ht="14.25" customHeight="1" x14ac:dyDescent="0.35">
      <c r="B50" s="471" t="s">
        <v>340</v>
      </c>
      <c r="C50" s="472"/>
      <c r="D50" s="472"/>
      <c r="E50" s="472"/>
      <c r="F50" s="472"/>
      <c r="G50" s="472"/>
      <c r="H50" s="472"/>
      <c r="I50" s="956"/>
    </row>
    <row r="51" spans="2:9" ht="14.25" customHeight="1" thickBot="1" x14ac:dyDescent="0.4">
      <c r="B51" s="474" t="s">
        <v>341</v>
      </c>
      <c r="C51" s="475"/>
      <c r="D51" s="475"/>
      <c r="E51" s="475"/>
      <c r="F51" s="475"/>
      <c r="G51" s="475"/>
      <c r="H51" s="475"/>
      <c r="I51" s="957"/>
    </row>
    <row r="52" spans="2:9" ht="14.25" customHeight="1" thickBot="1" x14ac:dyDescent="0.4">
      <c r="B52" s="536"/>
      <c r="C52" s="537"/>
      <c r="D52" s="537"/>
      <c r="E52" s="537"/>
      <c r="F52" s="537"/>
      <c r="G52" s="229" t="s">
        <v>222</v>
      </c>
      <c r="H52" s="40"/>
      <c r="I52" s="163"/>
    </row>
    <row r="53" spans="2:9" ht="14.25" customHeight="1" thickBot="1" x14ac:dyDescent="0.4">
      <c r="B53" s="550" t="s">
        <v>226</v>
      </c>
      <c r="C53" s="948"/>
      <c r="D53" s="948"/>
      <c r="E53" s="948"/>
      <c r="F53" s="948"/>
      <c r="G53" s="404">
        <f>IF(Cover!$K$34=1,Cover!J78*Cover!K78,Cover!J78)</f>
        <v>1</v>
      </c>
      <c r="H53" s="40"/>
      <c r="I53" s="175">
        <f>Supplier1!I67</f>
        <v>0.2</v>
      </c>
    </row>
    <row r="54" spans="2:9" ht="13.5" customHeight="1" thickBot="1" x14ac:dyDescent="0.4">
      <c r="B54" s="715" t="s">
        <v>106</v>
      </c>
      <c r="C54" s="953"/>
      <c r="D54" s="953"/>
      <c r="E54" s="953"/>
      <c r="F54" s="953"/>
      <c r="G54" s="243">
        <f>SUM(G53:G53)</f>
        <v>1</v>
      </c>
      <c r="H54" s="164"/>
      <c r="I54" s="165"/>
    </row>
    <row r="55" spans="2:9" ht="13.5" customHeight="1" thickBot="1" x14ac:dyDescent="0.4"/>
    <row r="56" spans="2:9" ht="13.5" customHeight="1" x14ac:dyDescent="0.35">
      <c r="B56" s="954" t="s">
        <v>345</v>
      </c>
      <c r="C56" s="955"/>
      <c r="D56" s="955"/>
      <c r="E56" s="955"/>
      <c r="F56" s="955"/>
      <c r="G56" s="955"/>
      <c r="H56" s="955"/>
      <c r="I56" s="949"/>
    </row>
    <row r="57" spans="2:9" ht="13.5" customHeight="1" thickBot="1" x14ac:dyDescent="0.4">
      <c r="B57" s="951" t="s">
        <v>108</v>
      </c>
      <c r="C57" s="952"/>
      <c r="D57" s="952"/>
      <c r="E57" s="952"/>
      <c r="F57" s="952"/>
      <c r="G57" s="952"/>
      <c r="H57" s="952"/>
      <c r="I57" s="950"/>
    </row>
    <row r="58" spans="2:9" ht="13.5" customHeight="1" thickBot="1" x14ac:dyDescent="0.4">
      <c r="B58" s="554" t="s">
        <v>310</v>
      </c>
      <c r="C58" s="555"/>
      <c r="D58" s="555"/>
      <c r="E58" s="555"/>
      <c r="F58" s="555"/>
      <c r="G58" s="229" t="s">
        <v>222</v>
      </c>
      <c r="H58" s="40"/>
      <c r="I58" s="163"/>
    </row>
    <row r="59" spans="2:9" ht="13.5" customHeight="1" thickBot="1" x14ac:dyDescent="0.4">
      <c r="B59" s="557" t="s">
        <v>310</v>
      </c>
      <c r="C59" s="558"/>
      <c r="D59" s="558"/>
      <c r="E59" s="558"/>
      <c r="F59" s="558"/>
      <c r="G59" s="232">
        <f>IF(Cover!$K$34=1,Cover!J84*Cover!K84,Cover!J84)</f>
        <v>1</v>
      </c>
      <c r="H59" s="40"/>
      <c r="I59" s="175">
        <f>Supplier1!I76</f>
        <v>9.9999999999999978E-2</v>
      </c>
    </row>
    <row r="60" spans="2:9" ht="13.5" hidden="1" customHeight="1" thickBot="1" x14ac:dyDescent="0.4">
      <c r="B60" s="559" t="s">
        <v>263</v>
      </c>
      <c r="C60" s="560"/>
      <c r="D60" s="560"/>
      <c r="E60" s="560"/>
      <c r="F60" s="561"/>
      <c r="G60" s="232">
        <f>IF(Cover!$K$34=1,Cover!J85*Cover!K85,Cover!J85)</f>
        <v>1</v>
      </c>
      <c r="H60" s="40"/>
    </row>
    <row r="61" spans="2:9" ht="16" thickBot="1" x14ac:dyDescent="0.4">
      <c r="B61" s="715" t="s">
        <v>109</v>
      </c>
      <c r="C61" s="953"/>
      <c r="D61" s="953"/>
      <c r="E61" s="953"/>
      <c r="F61" s="953"/>
      <c r="G61" s="243">
        <f>SUM(G59:G60)</f>
        <v>2</v>
      </c>
      <c r="H61" s="164"/>
      <c r="I61" s="165"/>
    </row>
    <row r="62" spans="2:9" x14ac:dyDescent="0.35">
      <c r="B62" s="736" t="s">
        <v>327</v>
      </c>
      <c r="C62" s="736"/>
      <c r="D62" s="736"/>
      <c r="E62" s="736"/>
      <c r="F62" s="736"/>
      <c r="G62" s="736"/>
      <c r="H62" s="736"/>
      <c r="I62" s="736"/>
    </row>
  </sheetData>
  <sheetProtection formatRows="0"/>
  <mergeCells count="65">
    <mergeCell ref="B37:F37"/>
    <mergeCell ref="D6:F6"/>
    <mergeCell ref="B6:C6"/>
    <mergeCell ref="B44:H44"/>
    <mergeCell ref="C2:D5"/>
    <mergeCell ref="B7:I7"/>
    <mergeCell ref="B8:I8"/>
    <mergeCell ref="B9:F9"/>
    <mergeCell ref="G6:I6"/>
    <mergeCell ref="E2:F2"/>
    <mergeCell ref="E3:F3"/>
    <mergeCell ref="E4:F4"/>
    <mergeCell ref="G2:I2"/>
    <mergeCell ref="G3:I3"/>
    <mergeCell ref="G4:I4"/>
    <mergeCell ref="G5:I5"/>
    <mergeCell ref="B16:G16"/>
    <mergeCell ref="B20:F20"/>
    <mergeCell ref="B11:F11"/>
    <mergeCell ref="B12:F12"/>
    <mergeCell ref="B13:F13"/>
    <mergeCell ref="B14:F14"/>
    <mergeCell ref="B15:F15"/>
    <mergeCell ref="B17:G17"/>
    <mergeCell ref="B18:F18"/>
    <mergeCell ref="B19:F19"/>
    <mergeCell ref="E5:F5"/>
    <mergeCell ref="B36:F36"/>
    <mergeCell ref="B21:F21"/>
    <mergeCell ref="B22:F22"/>
    <mergeCell ref="B23:F23"/>
    <mergeCell ref="B24:F24"/>
    <mergeCell ref="B27:F27"/>
    <mergeCell ref="B30:F30"/>
    <mergeCell ref="B31:F31"/>
    <mergeCell ref="B32:F32"/>
    <mergeCell ref="B33:F33"/>
    <mergeCell ref="B34:F34"/>
    <mergeCell ref="B35:F35"/>
    <mergeCell ref="B25:F25"/>
    <mergeCell ref="B26:F26"/>
    <mergeCell ref="B10:F10"/>
    <mergeCell ref="B48:F48"/>
    <mergeCell ref="I50:I51"/>
    <mergeCell ref="B51:H51"/>
    <mergeCell ref="B38:F38"/>
    <mergeCell ref="B39:F39"/>
    <mergeCell ref="B40:F40"/>
    <mergeCell ref="B41:F41"/>
    <mergeCell ref="B42:F42"/>
    <mergeCell ref="B45:H45"/>
    <mergeCell ref="B46:F46"/>
    <mergeCell ref="B47:F47"/>
    <mergeCell ref="B62:I62"/>
    <mergeCell ref="B58:F58"/>
    <mergeCell ref="B59:F59"/>
    <mergeCell ref="B60:F60"/>
    <mergeCell ref="B56:H56"/>
    <mergeCell ref="B61:F61"/>
    <mergeCell ref="B52:F52"/>
    <mergeCell ref="B53:F53"/>
    <mergeCell ref="B50:H50"/>
    <mergeCell ref="I56:I57"/>
    <mergeCell ref="B57:H57"/>
    <mergeCell ref="B54:F54"/>
  </mergeCells>
  <printOptions horizontalCentered="1" verticalCentered="1"/>
  <pageMargins left="0.70866141732283472" right="0.70866141732283472" top="0.35433070866141736" bottom="0.35433070866141736" header="0.31496062992125984" footer="0.31496062992125984"/>
  <pageSetup paperSize="9" scale="76"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2:L38"/>
  <sheetViews>
    <sheetView view="pageBreakPreview" topLeftCell="A29" zoomScale="80" zoomScaleNormal="85" zoomScaleSheetLayoutView="80" workbookViewId="0">
      <selection activeCell="E33" sqref="E33:J33"/>
    </sheetView>
  </sheetViews>
  <sheetFormatPr defaultRowHeight="14.5" x14ac:dyDescent="0.35"/>
  <cols>
    <col min="1" max="1" width="5.453125" customWidth="1"/>
    <col min="2" max="2" width="3.81640625" customWidth="1"/>
    <col min="3" max="3" width="14.54296875" customWidth="1"/>
    <col min="4" max="4" width="12.81640625" customWidth="1"/>
    <col min="5" max="5" width="16.54296875" customWidth="1"/>
    <col min="6" max="6" width="12.54296875" customWidth="1"/>
    <col min="7" max="7" width="16.453125" customWidth="1"/>
    <col min="8" max="8" width="16.54296875" customWidth="1"/>
    <col min="9" max="9" width="20.453125" customWidth="1"/>
    <col min="10" max="10" width="13.453125" customWidth="1"/>
    <col min="11" max="11" width="23.81640625" customWidth="1"/>
    <col min="12" max="12" width="27.453125" customWidth="1"/>
    <col min="13" max="13" width="3.81640625" customWidth="1"/>
  </cols>
  <sheetData>
    <row r="2" spans="3:12" ht="15" thickBot="1" x14ac:dyDescent="0.4">
      <c r="C2" s="40"/>
      <c r="D2" s="40"/>
      <c r="E2" s="40"/>
      <c r="F2" s="40"/>
      <c r="G2" s="40"/>
      <c r="H2" s="40"/>
      <c r="I2" s="40"/>
      <c r="J2" s="40"/>
      <c r="K2" s="40"/>
      <c r="L2" s="40"/>
    </row>
    <row r="3" spans="3:12" ht="19.5" customHeight="1" thickBot="1" x14ac:dyDescent="0.4">
      <c r="C3" s="116"/>
      <c r="D3" s="294"/>
      <c r="E3" s="884" t="s">
        <v>328</v>
      </c>
      <c r="F3" s="885"/>
      <c r="G3" s="885"/>
      <c r="H3" s="885"/>
      <c r="I3" s="886"/>
      <c r="J3" s="800" t="s">
        <v>157</v>
      </c>
      <c r="K3" s="801"/>
      <c r="L3" s="399" t="str">
        <f>Supplier1!I2</f>
        <v>240-12248652</v>
      </c>
    </row>
    <row r="4" spans="3:12" ht="18.5" thickBot="1" x14ac:dyDescent="0.4">
      <c r="C4" s="117"/>
      <c r="D4" s="295"/>
      <c r="E4" s="887"/>
      <c r="F4" s="888"/>
      <c r="G4" s="888"/>
      <c r="H4" s="888"/>
      <c r="I4" s="889"/>
      <c r="J4" s="800" t="s">
        <v>159</v>
      </c>
      <c r="K4" s="801"/>
      <c r="L4" s="400" t="s">
        <v>392</v>
      </c>
    </row>
    <row r="5" spans="3:12" ht="18.5" thickBot="1" x14ac:dyDescent="0.4">
      <c r="C5" s="117"/>
      <c r="D5" s="295"/>
      <c r="E5" s="887"/>
      <c r="F5" s="888"/>
      <c r="G5" s="888"/>
      <c r="H5" s="888"/>
      <c r="I5" s="889"/>
      <c r="J5" s="800" t="str">
        <f>Supplier1!G8</f>
        <v>Report Revision</v>
      </c>
      <c r="K5" s="801"/>
      <c r="L5" s="399">
        <f>Supplier1!I8</f>
        <v>1</v>
      </c>
    </row>
    <row r="6" spans="3:12" ht="19.5" customHeight="1" thickBot="1" x14ac:dyDescent="0.4">
      <c r="C6" s="117"/>
      <c r="D6" s="295"/>
      <c r="E6" s="887"/>
      <c r="F6" s="888"/>
      <c r="G6" s="888"/>
      <c r="H6" s="888"/>
      <c r="I6" s="889"/>
      <c r="J6" s="800" t="s">
        <v>160</v>
      </c>
      <c r="K6" s="801"/>
      <c r="L6" s="401" t="s">
        <v>393</v>
      </c>
    </row>
    <row r="7" spans="3:12" ht="18.5" thickBot="1" x14ac:dyDescent="0.45">
      <c r="C7" s="119"/>
      <c r="D7" s="296"/>
      <c r="E7" s="890"/>
      <c r="F7" s="891"/>
      <c r="G7" s="891"/>
      <c r="H7" s="891"/>
      <c r="I7" s="892"/>
      <c r="J7" s="819" t="s">
        <v>318</v>
      </c>
      <c r="K7" s="820"/>
      <c r="L7" s="402" t="str">
        <f>Supplier1!I3</f>
        <v>240-105658000</v>
      </c>
    </row>
    <row r="8" spans="3:12" ht="18.5" thickBot="1" x14ac:dyDescent="0.45">
      <c r="C8" s="118"/>
      <c r="D8" s="118"/>
      <c r="E8" s="378"/>
      <c r="F8" s="378"/>
      <c r="G8" s="378"/>
      <c r="H8" s="378"/>
      <c r="J8" s="276"/>
      <c r="K8" s="276"/>
      <c r="L8" s="403"/>
    </row>
    <row r="9" spans="3:12" ht="19.5" customHeight="1" thickBot="1" x14ac:dyDescent="0.4">
      <c r="C9" s="901" t="s">
        <v>337</v>
      </c>
      <c r="D9" s="902"/>
      <c r="E9" s="902"/>
      <c r="F9" s="1017" t="s">
        <v>406</v>
      </c>
      <c r="G9" s="1018"/>
      <c r="H9" s="1018"/>
      <c r="I9" s="1019"/>
      <c r="J9" s="821" t="s">
        <v>161</v>
      </c>
      <c r="K9" s="801"/>
      <c r="L9" s="462">
        <f>Supplier1!D6</f>
        <v>0</v>
      </c>
    </row>
    <row r="10" spans="3:12" ht="19.5" customHeight="1" thickBot="1" x14ac:dyDescent="0.4">
      <c r="C10" s="877" t="s">
        <v>162</v>
      </c>
      <c r="D10" s="1012"/>
      <c r="E10" s="167"/>
      <c r="F10" s="1013" t="s">
        <v>253</v>
      </c>
      <c r="G10" s="1013"/>
      <c r="H10" s="1013"/>
      <c r="I10" s="1014"/>
      <c r="J10" s="1015" t="s">
        <v>163</v>
      </c>
      <c r="K10" s="1016"/>
      <c r="L10" s="462">
        <f>Supplier1!I5</f>
        <v>43678</v>
      </c>
    </row>
    <row r="11" spans="3:12" ht="19.5" customHeight="1" thickBot="1" x14ac:dyDescent="0.4">
      <c r="C11" s="377" t="s">
        <v>164</v>
      </c>
      <c r="D11" s="800" t="s">
        <v>288</v>
      </c>
      <c r="E11" s="821"/>
      <c r="F11" s="821"/>
      <c r="G11" s="821"/>
      <c r="H11" s="821"/>
      <c r="I11" s="821"/>
      <c r="J11" s="821"/>
      <c r="K11" s="821"/>
      <c r="L11" s="801"/>
    </row>
    <row r="12" spans="3:12" ht="19.5" customHeight="1" thickBot="1" x14ac:dyDescent="0.45">
      <c r="C12" s="299"/>
      <c r="D12" s="167"/>
      <c r="E12" s="800" t="s">
        <v>252</v>
      </c>
      <c r="F12" s="821"/>
      <c r="G12" s="821"/>
      <c r="H12" s="801"/>
      <c r="I12" s="800" t="s">
        <v>300</v>
      </c>
      <c r="J12" s="801"/>
      <c r="K12" s="800" t="s">
        <v>165</v>
      </c>
      <c r="L12" s="801"/>
    </row>
    <row r="13" spans="3:12" ht="39.75" customHeight="1" thickBot="1" x14ac:dyDescent="0.45">
      <c r="C13" s="300" t="s">
        <v>166</v>
      </c>
      <c r="D13" s="163"/>
      <c r="E13" s="907"/>
      <c r="F13" s="909"/>
      <c r="G13" s="909"/>
      <c r="H13" s="908"/>
      <c r="I13" s="907"/>
      <c r="J13" s="908"/>
      <c r="K13" s="899"/>
      <c r="L13" s="900"/>
    </row>
    <row r="14" spans="3:12" ht="18.5" thickBot="1" x14ac:dyDescent="0.45">
      <c r="C14" s="1008" t="s">
        <v>167</v>
      </c>
      <c r="D14" s="1009"/>
      <c r="E14" s="899">
        <f>Supplier1!G6</f>
        <v>0</v>
      </c>
      <c r="F14" s="912"/>
      <c r="G14" s="912"/>
      <c r="H14" s="900"/>
      <c r="I14" s="899" t="s">
        <v>59</v>
      </c>
      <c r="J14" s="900"/>
      <c r="K14" s="899" t="s">
        <v>169</v>
      </c>
      <c r="L14" s="900"/>
    </row>
    <row r="15" spans="3:12" ht="18.5" thickBot="1" x14ac:dyDescent="0.45">
      <c r="C15" s="1010" t="s">
        <v>170</v>
      </c>
      <c r="D15" s="1011"/>
      <c r="E15" s="913" t="str">
        <f>Supplier1!G7</f>
        <v>Senior Advisor: Supplier Quality Management</v>
      </c>
      <c r="F15" s="914"/>
      <c r="G15" s="914"/>
      <c r="H15" s="915"/>
      <c r="I15" s="893"/>
      <c r="J15" s="894"/>
      <c r="K15" s="942" t="s">
        <v>333</v>
      </c>
      <c r="L15" s="943"/>
    </row>
    <row r="16" spans="3:12" ht="18.5" thickBot="1" x14ac:dyDescent="0.45">
      <c r="C16" s="1008" t="s">
        <v>348</v>
      </c>
      <c r="D16" s="1009"/>
      <c r="E16" s="916"/>
      <c r="F16" s="917"/>
      <c r="G16" s="917"/>
      <c r="H16" s="918"/>
      <c r="I16" s="942"/>
      <c r="J16" s="943"/>
      <c r="K16" s="942"/>
      <c r="L16" s="943"/>
    </row>
    <row r="17" spans="3:12" x14ac:dyDescent="0.35">
      <c r="C17" s="124"/>
      <c r="D17" s="124"/>
      <c r="E17" s="450"/>
      <c r="F17" s="450"/>
      <c r="G17" s="450"/>
      <c r="H17" s="906"/>
      <c r="I17" s="906"/>
      <c r="J17" s="906"/>
      <c r="K17" s="906"/>
      <c r="L17" s="451"/>
    </row>
    <row r="18" spans="3:12" ht="19.5" customHeight="1" x14ac:dyDescent="0.35">
      <c r="C18" s="947" t="s">
        <v>171</v>
      </c>
      <c r="D18" s="947"/>
      <c r="E18" s="947"/>
      <c r="F18" s="1007">
        <f>Supplier1!D7</f>
        <v>0</v>
      </c>
      <c r="G18" s="1007"/>
      <c r="I18" s="1003" t="s">
        <v>172</v>
      </c>
      <c r="J18" s="1003"/>
      <c r="K18" s="947">
        <f>Supplier1!D8</f>
        <v>0</v>
      </c>
      <c r="L18" s="947"/>
    </row>
    <row r="19" spans="3:12" ht="20" x14ac:dyDescent="0.35">
      <c r="C19" s="125"/>
      <c r="D19" s="40"/>
      <c r="E19" s="40"/>
      <c r="F19" s="40"/>
      <c r="G19" s="40"/>
      <c r="H19" s="40"/>
      <c r="I19" s="40"/>
      <c r="J19" s="40"/>
      <c r="K19" s="40"/>
      <c r="L19" s="40"/>
    </row>
    <row r="20" spans="3:12" ht="20" x14ac:dyDescent="0.35">
      <c r="C20" s="125"/>
      <c r="D20" s="40"/>
      <c r="E20" s="40"/>
      <c r="F20" s="40"/>
      <c r="G20" s="40"/>
      <c r="H20" s="40"/>
      <c r="I20" s="40"/>
      <c r="J20" s="40"/>
      <c r="K20" s="40"/>
      <c r="L20" s="40"/>
    </row>
    <row r="21" spans="3:12" ht="18" x14ac:dyDescent="0.35">
      <c r="C21" s="935" t="s">
        <v>173</v>
      </c>
      <c r="D21" s="936"/>
      <c r="E21" s="936"/>
      <c r="F21" s="936"/>
      <c r="G21" s="936"/>
      <c r="H21" s="936"/>
      <c r="I21" s="936"/>
      <c r="J21" s="936"/>
      <c r="K21" s="936"/>
      <c r="L21" s="937"/>
    </row>
    <row r="22" spans="3:12" ht="15" customHeight="1" x14ac:dyDescent="0.35">
      <c r="C22" s="919" t="s">
        <v>174</v>
      </c>
      <c r="D22" s="919"/>
      <c r="E22" s="919"/>
      <c r="F22" s="919"/>
      <c r="G22" s="919"/>
      <c r="H22" s="919"/>
      <c r="I22" s="919"/>
      <c r="J22" s="919"/>
      <c r="K22" s="919"/>
      <c r="L22" s="919"/>
    </row>
    <row r="23" spans="3:12" ht="15.5" x14ac:dyDescent="0.35">
      <c r="C23" s="379" t="s">
        <v>175</v>
      </c>
      <c r="D23" s="920">
        <f>Supplier1!D10</f>
        <v>0</v>
      </c>
      <c r="E23" s="920"/>
      <c r="F23" s="920"/>
      <c r="G23" s="920"/>
      <c r="H23" s="920"/>
      <c r="I23" s="920"/>
      <c r="J23" s="920"/>
      <c r="K23" s="920"/>
      <c r="L23" s="920"/>
    </row>
    <row r="24" spans="3:12" ht="19.5" customHeight="1" thickBot="1" x14ac:dyDescent="0.4">
      <c r="C24" s="40"/>
      <c r="D24" s="40"/>
      <c r="E24" s="40"/>
      <c r="F24" s="40"/>
      <c r="G24" s="40"/>
      <c r="H24" s="40"/>
      <c r="I24" s="40"/>
      <c r="J24" s="40"/>
      <c r="K24" s="40"/>
      <c r="L24" s="40"/>
    </row>
    <row r="25" spans="3:12" ht="34.5" customHeight="1" thickBot="1" x14ac:dyDescent="0.4">
      <c r="C25" s="1000"/>
      <c r="D25" s="1001"/>
      <c r="E25" s="1001"/>
      <c r="F25" s="1001"/>
      <c r="G25" s="1002"/>
      <c r="H25" s="1004" t="s">
        <v>395</v>
      </c>
      <c r="I25" s="1005"/>
      <c r="J25" s="1005"/>
      <c r="K25" s="1005"/>
      <c r="L25" s="1006"/>
    </row>
    <row r="26" spans="3:12" ht="14.5" customHeight="1" x14ac:dyDescent="0.35">
      <c r="C26" s="1037" t="s">
        <v>350</v>
      </c>
      <c r="D26" s="1038"/>
      <c r="E26" s="1043" t="s">
        <v>353</v>
      </c>
      <c r="F26" s="1045"/>
      <c r="G26" s="1045"/>
      <c r="H26" s="1045"/>
      <c r="I26" s="1045"/>
      <c r="J26" s="1044"/>
      <c r="K26" s="1043" t="s">
        <v>394</v>
      </c>
      <c r="L26" s="1044"/>
    </row>
    <row r="27" spans="3:12" ht="30.75" customHeight="1" x14ac:dyDescent="0.35">
      <c r="C27" s="1039"/>
      <c r="D27" s="1040"/>
      <c r="E27" s="373" t="s">
        <v>351</v>
      </c>
      <c r="F27" s="1046">
        <f>E14</f>
        <v>0</v>
      </c>
      <c r="G27" s="1047"/>
      <c r="H27" s="1047"/>
      <c r="I27" s="1047"/>
      <c r="J27" s="1048"/>
      <c r="K27" s="373" t="s">
        <v>351</v>
      </c>
      <c r="L27" s="374"/>
    </row>
    <row r="28" spans="3:12" ht="20.25" customHeight="1" thickBot="1" x14ac:dyDescent="0.4">
      <c r="C28" s="1041"/>
      <c r="D28" s="1042"/>
      <c r="E28" s="375" t="s">
        <v>352</v>
      </c>
      <c r="F28" s="1049">
        <f>L10:L10</f>
        <v>43678</v>
      </c>
      <c r="G28" s="1050"/>
      <c r="H28" s="1050"/>
      <c r="I28" s="1050"/>
      <c r="J28" s="1051"/>
      <c r="K28" s="375" t="s">
        <v>352</v>
      </c>
      <c r="L28" s="376"/>
    </row>
    <row r="29" spans="3:12" ht="20.25" customHeight="1" x14ac:dyDescent="0.35">
      <c r="C29" s="1032">
        <f>Scorecard!B4</f>
        <v>0</v>
      </c>
      <c r="D29" s="1033"/>
      <c r="E29" s="1034">
        <f>Supplier1!B86</f>
        <v>0</v>
      </c>
      <c r="F29" s="1035"/>
      <c r="G29" s="1035"/>
      <c r="H29" s="1035"/>
      <c r="I29" s="1035"/>
      <c r="J29" s="1036"/>
      <c r="K29" s="1032"/>
      <c r="L29" s="1033"/>
    </row>
    <row r="30" spans="3:12" ht="22.5" customHeight="1" x14ac:dyDescent="0.35">
      <c r="C30" s="1020">
        <f>Scorecard!B5</f>
        <v>0</v>
      </c>
      <c r="D30" s="1021"/>
      <c r="E30" s="1024">
        <f>Supplier2!B91</f>
        <v>0</v>
      </c>
      <c r="F30" s="1025"/>
      <c r="G30" s="1025"/>
      <c r="H30" s="1025"/>
      <c r="I30" s="1025"/>
      <c r="J30" s="1026"/>
      <c r="K30" s="1020"/>
      <c r="L30" s="1021"/>
    </row>
    <row r="31" spans="3:12" ht="20.25" customHeight="1" x14ac:dyDescent="0.35">
      <c r="C31" s="1020">
        <f>Scorecard!B6</f>
        <v>0</v>
      </c>
      <c r="D31" s="1021"/>
      <c r="E31" s="1024">
        <f>Supplier3!B90</f>
        <v>0</v>
      </c>
      <c r="F31" s="1025"/>
      <c r="G31" s="1025"/>
      <c r="H31" s="1025"/>
      <c r="I31" s="1025"/>
      <c r="J31" s="1026"/>
      <c r="K31" s="1020"/>
      <c r="L31" s="1021"/>
    </row>
    <row r="32" spans="3:12" ht="20.25" customHeight="1" x14ac:dyDescent="0.35">
      <c r="C32" s="1020">
        <f>Scorecard!B7</f>
        <v>0</v>
      </c>
      <c r="D32" s="1021"/>
      <c r="E32" s="1024">
        <f>Supplier4!B90</f>
        <v>0</v>
      </c>
      <c r="F32" s="1025"/>
      <c r="G32" s="1025"/>
      <c r="H32" s="1025"/>
      <c r="I32" s="1025"/>
      <c r="J32" s="1026"/>
      <c r="K32" s="1020"/>
      <c r="L32" s="1021"/>
    </row>
    <row r="33" spans="3:12" ht="21" customHeight="1" x14ac:dyDescent="0.35">
      <c r="C33" s="1020">
        <f>Scorecard!B8</f>
        <v>0</v>
      </c>
      <c r="D33" s="1021"/>
      <c r="E33" s="1024">
        <f>Supplier5!B90</f>
        <v>0</v>
      </c>
      <c r="F33" s="1025"/>
      <c r="G33" s="1025"/>
      <c r="H33" s="1025"/>
      <c r="I33" s="1025"/>
      <c r="J33" s="1026"/>
      <c r="K33" s="1020"/>
      <c r="L33" s="1021"/>
    </row>
    <row r="34" spans="3:12" ht="20.25" customHeight="1" x14ac:dyDescent="0.35">
      <c r="C34" s="1020">
        <f>Scorecard!B9</f>
        <v>0</v>
      </c>
      <c r="D34" s="1021"/>
      <c r="E34" s="1024">
        <f>Supplier6!B90</f>
        <v>0</v>
      </c>
      <c r="F34" s="1025"/>
      <c r="G34" s="1025"/>
      <c r="H34" s="1025"/>
      <c r="I34" s="1025"/>
      <c r="J34" s="1026"/>
      <c r="K34" s="1020"/>
      <c r="L34" s="1021"/>
    </row>
    <row r="35" spans="3:12" ht="20.25" customHeight="1" x14ac:dyDescent="0.35">
      <c r="C35" s="1020">
        <f>Scorecard!B10</f>
        <v>0</v>
      </c>
      <c r="D35" s="1021"/>
      <c r="E35" s="1024">
        <f>Supplier7!B91</f>
        <v>0</v>
      </c>
      <c r="F35" s="1025"/>
      <c r="G35" s="1025"/>
      <c r="H35" s="1025"/>
      <c r="I35" s="1025"/>
      <c r="J35" s="1026"/>
      <c r="K35" s="1030"/>
      <c r="L35" s="1031"/>
    </row>
    <row r="36" spans="3:12" ht="21" customHeight="1" x14ac:dyDescent="0.35">
      <c r="C36" s="1020">
        <f>Scorecard!B11</f>
        <v>0</v>
      </c>
      <c r="D36" s="1021"/>
      <c r="E36" s="1024">
        <f>Supplier8!B90</f>
        <v>0</v>
      </c>
      <c r="F36" s="1025"/>
      <c r="G36" s="1025"/>
      <c r="H36" s="1025"/>
      <c r="I36" s="1025"/>
      <c r="J36" s="1026"/>
      <c r="K36" s="1020"/>
      <c r="L36" s="1021"/>
    </row>
    <row r="37" spans="3:12" ht="20.25" customHeight="1" x14ac:dyDescent="0.35">
      <c r="C37" s="1020">
        <f>Scorecard!B12</f>
        <v>0</v>
      </c>
      <c r="D37" s="1021"/>
      <c r="E37" s="1024">
        <f>Supplier9!B90</f>
        <v>0</v>
      </c>
      <c r="F37" s="1025"/>
      <c r="G37" s="1025"/>
      <c r="H37" s="1025"/>
      <c r="I37" s="1025"/>
      <c r="J37" s="1026"/>
      <c r="K37" s="1020"/>
      <c r="L37" s="1021"/>
    </row>
    <row r="38" spans="3:12" ht="20.25" customHeight="1" thickBot="1" x14ac:dyDescent="0.4">
      <c r="C38" s="1022">
        <f>Scorecard!B13</f>
        <v>0</v>
      </c>
      <c r="D38" s="1023"/>
      <c r="E38" s="1027">
        <f>Supplier10!B90</f>
        <v>0</v>
      </c>
      <c r="F38" s="1028"/>
      <c r="G38" s="1028"/>
      <c r="H38" s="1028"/>
      <c r="I38" s="1028"/>
      <c r="J38" s="1029"/>
      <c r="K38" s="1022"/>
      <c r="L38" s="1023"/>
    </row>
  </sheetData>
  <protectedRanges>
    <protectedRange sqref="L10" name="Evaluation date_1"/>
    <protectedRange sqref="E14:J16" name="Compiler and reviewer_1"/>
    <protectedRange sqref="K13:L16" name="Authorizer_1"/>
  </protectedRanges>
  <mergeCells count="76">
    <mergeCell ref="C26:D28"/>
    <mergeCell ref="K26:L26"/>
    <mergeCell ref="E26:J26"/>
    <mergeCell ref="F27:J27"/>
    <mergeCell ref="F28:J28"/>
    <mergeCell ref="C32:D32"/>
    <mergeCell ref="K32:L32"/>
    <mergeCell ref="C29:D29"/>
    <mergeCell ref="K29:L29"/>
    <mergeCell ref="C30:D30"/>
    <mergeCell ref="K30:L30"/>
    <mergeCell ref="C31:D31"/>
    <mergeCell ref="K31:L31"/>
    <mergeCell ref="E29:J29"/>
    <mergeCell ref="E30:J30"/>
    <mergeCell ref="E31:J31"/>
    <mergeCell ref="E32:J32"/>
    <mergeCell ref="C33:D33"/>
    <mergeCell ref="K33:L33"/>
    <mergeCell ref="C34:D34"/>
    <mergeCell ref="K34:L34"/>
    <mergeCell ref="E34:J34"/>
    <mergeCell ref="E33:J33"/>
    <mergeCell ref="C35:D35"/>
    <mergeCell ref="K35:L35"/>
    <mergeCell ref="C36:D36"/>
    <mergeCell ref="K36:L36"/>
    <mergeCell ref="E35:J35"/>
    <mergeCell ref="E36:J36"/>
    <mergeCell ref="C37:D37"/>
    <mergeCell ref="K37:L37"/>
    <mergeCell ref="C38:D38"/>
    <mergeCell ref="K38:L38"/>
    <mergeCell ref="E37:J37"/>
    <mergeCell ref="E38:J38"/>
    <mergeCell ref="J3:K3"/>
    <mergeCell ref="J4:K4"/>
    <mergeCell ref="J5:K5"/>
    <mergeCell ref="J6:K6"/>
    <mergeCell ref="E3:I7"/>
    <mergeCell ref="J7:K7"/>
    <mergeCell ref="C10:D10"/>
    <mergeCell ref="F10:I10"/>
    <mergeCell ref="J10:K10"/>
    <mergeCell ref="D11:L11"/>
    <mergeCell ref="F9:I9"/>
    <mergeCell ref="J9:K9"/>
    <mergeCell ref="C9:E9"/>
    <mergeCell ref="E12:H12"/>
    <mergeCell ref="I12:J12"/>
    <mergeCell ref="K12:L12"/>
    <mergeCell ref="E13:H13"/>
    <mergeCell ref="I13:J13"/>
    <mergeCell ref="K13:L13"/>
    <mergeCell ref="C14:D14"/>
    <mergeCell ref="E14:H14"/>
    <mergeCell ref="I14:J14"/>
    <mergeCell ref="K14:L14"/>
    <mergeCell ref="C15:D15"/>
    <mergeCell ref="E15:H15"/>
    <mergeCell ref="I15:J15"/>
    <mergeCell ref="K15:L15"/>
    <mergeCell ref="C16:D16"/>
    <mergeCell ref="E16:H16"/>
    <mergeCell ref="I16:J16"/>
    <mergeCell ref="K16:L16"/>
    <mergeCell ref="H17:K17"/>
    <mergeCell ref="D23:L23"/>
    <mergeCell ref="C25:G25"/>
    <mergeCell ref="C18:E18"/>
    <mergeCell ref="I18:J18"/>
    <mergeCell ref="K18:L18"/>
    <mergeCell ref="C21:L21"/>
    <mergeCell ref="C22:L22"/>
    <mergeCell ref="H25:L25"/>
    <mergeCell ref="F18:G18"/>
  </mergeCells>
  <dataValidations count="1">
    <dataValidation allowBlank="1" showInputMessage="1" showErrorMessage="1" prompt="Rev 1 for 1st Desktop Evaluation_x000a_Rev 2 for 2nd Desktop Evaluation (Clarification)" sqref="L5"/>
  </dataValidations>
  <pageMargins left="0.7" right="0.7" top="0.75" bottom="0.75" header="0.3" footer="0.3"/>
  <pageSetup scale="49" fitToHeight="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P86"/>
  <sheetViews>
    <sheetView zoomScale="90" zoomScaleNormal="90" zoomScaleSheetLayoutView="90" workbookViewId="0">
      <selection activeCell="I3" sqref="I3"/>
    </sheetView>
  </sheetViews>
  <sheetFormatPr defaultRowHeight="14.5" x14ac:dyDescent="0.35"/>
  <cols>
    <col min="1" max="1" width="0.54296875" customWidth="1"/>
    <col min="2" max="2" width="20.1796875" customWidth="1"/>
    <col min="3" max="3" width="4.81640625" customWidth="1"/>
    <col min="4" max="4" width="26.54296875" customWidth="1"/>
    <col min="5" max="5" width="13.453125" customWidth="1"/>
    <col min="6" max="6" width="25.453125" customWidth="1"/>
    <col min="7" max="7" width="12.1796875" customWidth="1"/>
    <col min="8" max="8" width="15.54296875" bestFit="1" customWidth="1"/>
    <col min="9" max="9" width="27.1796875" bestFit="1" customWidth="1"/>
    <col min="10" max="10" width="46.453125" customWidth="1"/>
    <col min="11" max="11" width="50.81640625" customWidth="1"/>
    <col min="14" max="14" width="49.453125" bestFit="1" customWidth="1"/>
  </cols>
  <sheetData>
    <row r="1" spans="2:14" ht="9" customHeight="1" thickBot="1" x14ac:dyDescent="0.4"/>
    <row r="2" spans="2:14" ht="15.75" customHeight="1" thickBot="1" x14ac:dyDescent="0.4">
      <c r="B2" s="626"/>
      <c r="C2" s="627"/>
      <c r="D2" s="632" t="s">
        <v>112</v>
      </c>
      <c r="E2" s="633"/>
      <c r="F2" s="634"/>
      <c r="G2" s="540" t="s">
        <v>52</v>
      </c>
      <c r="H2" s="541"/>
      <c r="I2" s="28" t="s">
        <v>329</v>
      </c>
      <c r="L2" s="29" t="s">
        <v>53</v>
      </c>
      <c r="M2" s="29" t="s">
        <v>54</v>
      </c>
      <c r="N2" t="s">
        <v>343</v>
      </c>
    </row>
    <row r="3" spans="2:14" ht="15" customHeight="1" thickBot="1" x14ac:dyDescent="0.4">
      <c r="B3" s="628"/>
      <c r="C3" s="629"/>
      <c r="D3" s="635"/>
      <c r="E3" s="636"/>
      <c r="F3" s="637"/>
      <c r="G3" s="624" t="s">
        <v>318</v>
      </c>
      <c r="H3" s="625"/>
      <c r="I3" s="460" t="s">
        <v>398</v>
      </c>
      <c r="L3" s="29">
        <v>0</v>
      </c>
      <c r="M3" s="29">
        <v>0</v>
      </c>
      <c r="N3" t="s">
        <v>344</v>
      </c>
    </row>
    <row r="4" spans="2:14" ht="31.5" thickBot="1" x14ac:dyDescent="0.4">
      <c r="B4" s="628"/>
      <c r="C4" s="629"/>
      <c r="D4" s="615" t="s">
        <v>295</v>
      </c>
      <c r="E4" s="616"/>
      <c r="F4" s="616"/>
      <c r="G4" s="617" t="s">
        <v>396</v>
      </c>
      <c r="H4" s="618"/>
      <c r="I4" s="459" t="s">
        <v>397</v>
      </c>
      <c r="J4" s="427" t="s">
        <v>55</v>
      </c>
      <c r="L4" s="29">
        <v>1</v>
      </c>
      <c r="M4" s="29">
        <v>1</v>
      </c>
    </row>
    <row r="5" spans="2:14" ht="15.75" customHeight="1" thickBot="1" x14ac:dyDescent="0.4">
      <c r="B5" s="630"/>
      <c r="C5" s="631"/>
      <c r="D5" s="619" t="s">
        <v>113</v>
      </c>
      <c r="E5" s="620"/>
      <c r="F5" s="621"/>
      <c r="G5" s="622" t="s">
        <v>56</v>
      </c>
      <c r="H5" s="623"/>
      <c r="I5" s="414">
        <f>DATE(2019,8,1)</f>
        <v>43678</v>
      </c>
      <c r="M5" s="29">
        <v>2</v>
      </c>
    </row>
    <row r="6" spans="2:14" ht="15" thickBot="1" x14ac:dyDescent="0.4">
      <c r="B6" s="638" t="s">
        <v>57</v>
      </c>
      <c r="C6" s="669"/>
      <c r="D6" s="412"/>
      <c r="E6" s="673" t="s">
        <v>58</v>
      </c>
      <c r="F6" s="674"/>
      <c r="G6" s="675"/>
      <c r="H6" s="675"/>
      <c r="I6" s="676"/>
      <c r="M6" s="29"/>
    </row>
    <row r="7" spans="2:14" ht="19" thickBot="1" x14ac:dyDescent="0.5">
      <c r="B7" s="638" t="s">
        <v>60</v>
      </c>
      <c r="C7" s="669"/>
      <c r="D7" s="640"/>
      <c r="E7" s="641"/>
      <c r="F7" s="642"/>
      <c r="G7" s="670" t="s">
        <v>349</v>
      </c>
      <c r="H7" s="671"/>
      <c r="I7" s="672"/>
      <c r="J7" s="30" t="s">
        <v>61</v>
      </c>
    </row>
    <row r="8" spans="2:14" ht="19" thickBot="1" x14ac:dyDescent="0.5">
      <c r="B8" s="638" t="s">
        <v>62</v>
      </c>
      <c r="C8" s="669"/>
      <c r="D8" s="640"/>
      <c r="E8" s="641"/>
      <c r="F8" s="642"/>
      <c r="G8" s="670" t="s">
        <v>342</v>
      </c>
      <c r="H8" s="672"/>
      <c r="I8" s="413">
        <v>1</v>
      </c>
      <c r="J8" s="31" t="s">
        <v>63</v>
      </c>
    </row>
    <row r="9" spans="2:14" ht="19" thickBot="1" x14ac:dyDescent="0.5">
      <c r="B9" s="638" t="s">
        <v>64</v>
      </c>
      <c r="C9" s="639"/>
      <c r="D9" s="640"/>
      <c r="E9" s="641"/>
      <c r="F9" s="641"/>
      <c r="G9" s="641"/>
      <c r="H9" s="641"/>
      <c r="I9" s="642"/>
      <c r="J9" s="31" t="s">
        <v>65</v>
      </c>
    </row>
    <row r="10" spans="2:14" ht="21" x14ac:dyDescent="0.5">
      <c r="B10" s="643" t="s">
        <v>66</v>
      </c>
      <c r="C10" s="644"/>
      <c r="D10" s="647"/>
      <c r="E10" s="648"/>
      <c r="F10" s="648"/>
      <c r="G10" s="648"/>
      <c r="H10" s="648"/>
      <c r="I10" s="649"/>
      <c r="J10" s="32" t="s">
        <v>67</v>
      </c>
    </row>
    <row r="11" spans="2:14" ht="21.75" customHeight="1" x14ac:dyDescent="0.45">
      <c r="B11" s="645"/>
      <c r="C11" s="646"/>
      <c r="D11" s="650"/>
      <c r="E11" s="651"/>
      <c r="F11" s="651"/>
      <c r="G11" s="651"/>
      <c r="H11" s="651"/>
      <c r="I11" s="652"/>
      <c r="J11" s="33" t="s">
        <v>68</v>
      </c>
    </row>
    <row r="12" spans="2:14" ht="19" thickBot="1" x14ac:dyDescent="0.5">
      <c r="B12" s="645"/>
      <c r="C12" s="646"/>
      <c r="D12" s="653"/>
      <c r="E12" s="654"/>
      <c r="F12" s="654"/>
      <c r="G12" s="654"/>
      <c r="H12" s="654"/>
      <c r="I12" s="655"/>
      <c r="J12" s="33" t="s">
        <v>69</v>
      </c>
    </row>
    <row r="13" spans="2:14" ht="19" thickBot="1" x14ac:dyDescent="0.5">
      <c r="B13" s="499" t="s">
        <v>70</v>
      </c>
      <c r="C13" s="500"/>
      <c r="D13" s="500"/>
      <c r="E13" s="500"/>
      <c r="F13" s="500"/>
      <c r="G13" s="500"/>
      <c r="H13" s="500"/>
      <c r="I13" s="656"/>
      <c r="J13" s="33" t="s">
        <v>71</v>
      </c>
    </row>
    <row r="14" spans="2:14" ht="19" thickBot="1" x14ac:dyDescent="0.5">
      <c r="B14" s="34" t="s">
        <v>72</v>
      </c>
      <c r="C14" s="35"/>
      <c r="D14" s="657"/>
      <c r="E14" s="657"/>
      <c r="F14" s="657"/>
      <c r="G14" s="658"/>
      <c r="H14" s="659" t="s">
        <v>73</v>
      </c>
      <c r="I14" s="660"/>
      <c r="J14" s="33" t="s">
        <v>74</v>
      </c>
    </row>
    <row r="15" spans="2:14" ht="19" thickBot="1" x14ac:dyDescent="0.5">
      <c r="B15" s="661" t="s">
        <v>75</v>
      </c>
      <c r="C15" s="662"/>
      <c r="D15" s="640"/>
      <c r="E15" s="641"/>
      <c r="F15" s="641"/>
      <c r="G15" s="642"/>
      <c r="H15" s="640"/>
      <c r="I15" s="642"/>
      <c r="J15" s="33" t="s">
        <v>76</v>
      </c>
    </row>
    <row r="16" spans="2:14" ht="19" thickBot="1" x14ac:dyDescent="0.5">
      <c r="B16" s="581" t="s">
        <v>77</v>
      </c>
      <c r="C16" s="582"/>
      <c r="D16" s="583"/>
      <c r="E16" s="584"/>
      <c r="F16" s="584"/>
      <c r="G16" s="584"/>
      <c r="H16" s="584"/>
      <c r="I16" s="585"/>
      <c r="J16" s="31"/>
    </row>
    <row r="17" spans="2:12" ht="30.75" customHeight="1" thickBot="1" x14ac:dyDescent="0.5">
      <c r="B17" s="586" t="s">
        <v>78</v>
      </c>
      <c r="C17" s="587"/>
      <c r="D17" s="588"/>
      <c r="E17" s="589"/>
      <c r="F17" s="590" t="s">
        <v>79</v>
      </c>
      <c r="G17" s="591"/>
      <c r="H17" s="448"/>
      <c r="I17" s="446"/>
      <c r="J17" s="31"/>
      <c r="L17" s="336"/>
    </row>
    <row r="18" spans="2:12" ht="29.5" customHeight="1" thickBot="1" x14ac:dyDescent="0.4">
      <c r="B18" s="592" t="s">
        <v>80</v>
      </c>
      <c r="C18" s="593"/>
      <c r="D18" s="612" t="s">
        <v>81</v>
      </c>
      <c r="E18" s="613"/>
      <c r="F18" s="613"/>
      <c r="G18" s="614"/>
      <c r="H18" s="610" t="str">
        <f>I3</f>
        <v>240-105658000</v>
      </c>
      <c r="I18" s="611"/>
      <c r="J18" s="336"/>
      <c r="K18" s="336"/>
    </row>
    <row r="19" spans="2:12" ht="21.5" thickBot="1" x14ac:dyDescent="0.4">
      <c r="B19" s="39"/>
      <c r="C19" s="527" t="s">
        <v>354</v>
      </c>
      <c r="D19" s="528"/>
      <c r="E19" s="528"/>
      <c r="F19" s="528"/>
      <c r="G19" s="528"/>
      <c r="H19" s="528"/>
      <c r="I19" s="529"/>
    </row>
    <row r="20" spans="2:12" ht="30.75" customHeight="1" thickBot="1" x14ac:dyDescent="0.4">
      <c r="B20" s="542" t="s">
        <v>85</v>
      </c>
      <c r="C20" s="543"/>
      <c r="D20" s="543"/>
      <c r="E20" s="543"/>
      <c r="F20" s="543"/>
      <c r="G20" s="543"/>
      <c r="H20" s="543"/>
      <c r="I20" s="544"/>
      <c r="J20" s="40"/>
    </row>
    <row r="21" spans="2:12" ht="19" thickBot="1" x14ac:dyDescent="0.4">
      <c r="B21" s="499" t="s">
        <v>86</v>
      </c>
      <c r="C21" s="500"/>
      <c r="D21" s="500"/>
      <c r="E21" s="656"/>
      <c r="F21" s="499" t="s">
        <v>87</v>
      </c>
      <c r="G21" s="500"/>
      <c r="H21" s="656"/>
      <c r="I21" s="184">
        <f>Cover!AF30</f>
        <v>0.25</v>
      </c>
    </row>
    <row r="22" spans="2:12" ht="17.25" customHeight="1" x14ac:dyDescent="0.35">
      <c r="B22" s="471" t="s">
        <v>338</v>
      </c>
      <c r="C22" s="472"/>
      <c r="D22" s="472"/>
      <c r="E22" s="472"/>
      <c r="F22" s="472"/>
      <c r="G22" s="472"/>
      <c r="H22" s="472"/>
      <c r="I22" s="473"/>
      <c r="J22" s="533" t="s">
        <v>88</v>
      </c>
      <c r="K22" s="521" t="s">
        <v>335</v>
      </c>
    </row>
    <row r="23" spans="2:12" ht="15" thickBot="1" x14ac:dyDescent="0.4">
      <c r="B23" s="474" t="s">
        <v>367</v>
      </c>
      <c r="C23" s="475"/>
      <c r="D23" s="475"/>
      <c r="E23" s="475"/>
      <c r="F23" s="475"/>
      <c r="G23" s="475"/>
      <c r="H23" s="475"/>
      <c r="I23" s="476"/>
      <c r="J23" s="535"/>
      <c r="K23" s="522"/>
    </row>
    <row r="24" spans="2:12" ht="16" thickBot="1" x14ac:dyDescent="0.4">
      <c r="B24" s="602"/>
      <c r="C24" s="603"/>
      <c r="D24" s="603"/>
      <c r="E24" s="603"/>
      <c r="F24" s="603"/>
      <c r="G24" s="66" t="s">
        <v>90</v>
      </c>
      <c r="H24" s="66" t="s">
        <v>91</v>
      </c>
      <c r="I24" s="342" t="s">
        <v>92</v>
      </c>
      <c r="J24" s="347" t="s">
        <v>93</v>
      </c>
      <c r="K24" s="346" t="s">
        <v>334</v>
      </c>
    </row>
    <row r="25" spans="2:12" x14ac:dyDescent="0.35">
      <c r="B25" s="604" t="s">
        <v>94</v>
      </c>
      <c r="C25" s="605"/>
      <c r="D25" s="605"/>
      <c r="E25" s="605"/>
      <c r="F25" s="606"/>
      <c r="G25" s="352">
        <f>Requirements!G10</f>
        <v>1</v>
      </c>
      <c r="H25" s="417"/>
      <c r="I25" s="417"/>
      <c r="J25" s="418"/>
      <c r="K25" s="515"/>
    </row>
    <row r="26" spans="2:12" x14ac:dyDescent="0.35">
      <c r="B26" s="607" t="s">
        <v>95</v>
      </c>
      <c r="C26" s="608"/>
      <c r="D26" s="608"/>
      <c r="E26" s="608"/>
      <c r="F26" s="609"/>
      <c r="G26" s="351">
        <f>Requirements!G11</f>
        <v>1</v>
      </c>
      <c r="H26" s="419"/>
      <c r="I26" s="419"/>
      <c r="J26" s="420"/>
      <c r="K26" s="516"/>
    </row>
    <row r="27" spans="2:12" x14ac:dyDescent="0.35">
      <c r="B27" s="607" t="s">
        <v>230</v>
      </c>
      <c r="C27" s="608"/>
      <c r="D27" s="608"/>
      <c r="E27" s="608"/>
      <c r="F27" s="609"/>
      <c r="G27" s="351">
        <f>Requirements!G12</f>
        <v>1</v>
      </c>
      <c r="H27" s="419"/>
      <c r="I27" s="419"/>
      <c r="J27" s="420"/>
      <c r="K27" s="516"/>
    </row>
    <row r="28" spans="2:12" ht="15" thickBot="1" x14ac:dyDescent="0.4">
      <c r="B28" s="607" t="s">
        <v>96</v>
      </c>
      <c r="C28" s="608"/>
      <c r="D28" s="608"/>
      <c r="E28" s="608"/>
      <c r="F28" s="609"/>
      <c r="G28" s="351">
        <f>Requirements!G13</f>
        <v>1</v>
      </c>
      <c r="H28" s="421"/>
      <c r="I28" s="421"/>
      <c r="J28" s="422"/>
      <c r="K28" s="516"/>
    </row>
    <row r="29" spans="2:12" ht="15" thickBot="1" x14ac:dyDescent="0.4">
      <c r="B29" s="518" t="s">
        <v>98</v>
      </c>
      <c r="C29" s="519"/>
      <c r="D29" s="519"/>
      <c r="E29" s="519"/>
      <c r="F29" s="520"/>
      <c r="G29" s="48">
        <f>SUM(G25:G28)</f>
        <v>4</v>
      </c>
      <c r="H29" s="49">
        <f>($G25*H25)+($G26*H26)+($G27*H27)+($G28*H28)</f>
        <v>0</v>
      </c>
      <c r="I29" s="49">
        <f>($G25*I25)+($G26*I26)+($G27*I27)+($G28*I28)</f>
        <v>0</v>
      </c>
      <c r="J29" s="40"/>
      <c r="K29" s="516"/>
    </row>
    <row r="30" spans="2:12" ht="31.5" customHeight="1" thickBot="1" x14ac:dyDescent="0.4">
      <c r="B30" s="594" t="s">
        <v>99</v>
      </c>
      <c r="C30" s="595"/>
      <c r="D30" s="595"/>
      <c r="E30" s="595"/>
      <c r="F30" s="596"/>
      <c r="G30" s="50"/>
      <c r="H30" s="51">
        <f>IF(G29=0,0,H29/$G$29/2*100%*$I$21)</f>
        <v>0</v>
      </c>
      <c r="I30" s="52">
        <f>IF(G29=0,0,I29/$G$29/2*100%*$I$21)</f>
        <v>0</v>
      </c>
      <c r="J30" s="40"/>
      <c r="K30" s="516"/>
    </row>
    <row r="31" spans="2:12" ht="15.75" customHeight="1" x14ac:dyDescent="0.35">
      <c r="B31" s="471" t="s">
        <v>339</v>
      </c>
      <c r="C31" s="472"/>
      <c r="D31" s="472"/>
      <c r="E31" s="472"/>
      <c r="F31" s="472"/>
      <c r="G31" s="472"/>
      <c r="H31" s="472"/>
      <c r="I31" s="473"/>
      <c r="J31" s="533" t="s">
        <v>88</v>
      </c>
      <c r="K31" s="516"/>
    </row>
    <row r="32" spans="2:12" ht="18" customHeight="1" thickBot="1" x14ac:dyDescent="0.4">
      <c r="B32" s="474" t="s">
        <v>399</v>
      </c>
      <c r="C32" s="475"/>
      <c r="D32" s="475"/>
      <c r="E32" s="475"/>
      <c r="F32" s="475"/>
      <c r="G32" s="475"/>
      <c r="H32" s="475"/>
      <c r="I32" s="476"/>
      <c r="J32" s="535"/>
      <c r="K32" s="516"/>
    </row>
    <row r="33" spans="2:16" ht="17.25" customHeight="1" thickBot="1" x14ac:dyDescent="0.4">
      <c r="B33" s="597"/>
      <c r="C33" s="598"/>
      <c r="D33" s="598"/>
      <c r="E33" s="598"/>
      <c r="F33" s="598"/>
      <c r="G33" s="332" t="s">
        <v>90</v>
      </c>
      <c r="H33" s="66" t="s">
        <v>91</v>
      </c>
      <c r="I33" s="342" t="s">
        <v>92</v>
      </c>
      <c r="J33" s="347" t="s">
        <v>93</v>
      </c>
      <c r="K33" s="516"/>
    </row>
    <row r="34" spans="2:16" ht="31.5" customHeight="1" x14ac:dyDescent="0.35">
      <c r="B34" s="599" t="s">
        <v>385</v>
      </c>
      <c r="C34" s="600"/>
      <c r="D34" s="600"/>
      <c r="E34" s="600"/>
      <c r="F34" s="601"/>
      <c r="G34" s="355">
        <f>Requirements!G19</f>
        <v>0</v>
      </c>
      <c r="H34" s="423"/>
      <c r="I34" s="417"/>
      <c r="J34" s="418"/>
      <c r="K34" s="516"/>
    </row>
    <row r="35" spans="2:16" ht="18" customHeight="1" x14ac:dyDescent="0.35">
      <c r="B35" s="563" t="s">
        <v>358</v>
      </c>
      <c r="C35" s="564"/>
      <c r="D35" s="564"/>
      <c r="E35" s="564"/>
      <c r="F35" s="565"/>
      <c r="G35" s="353">
        <f>Requirements!G20</f>
        <v>0</v>
      </c>
      <c r="H35" s="419"/>
      <c r="I35" s="419"/>
      <c r="J35" s="420"/>
      <c r="K35" s="516"/>
    </row>
    <row r="36" spans="2:16" ht="18" customHeight="1" x14ac:dyDescent="0.35">
      <c r="B36" s="563" t="s">
        <v>355</v>
      </c>
      <c r="C36" s="564"/>
      <c r="D36" s="564"/>
      <c r="E36" s="564"/>
      <c r="F36" s="565"/>
      <c r="G36" s="353">
        <f>Requirements!G21</f>
        <v>0</v>
      </c>
      <c r="H36" s="419"/>
      <c r="I36" s="419"/>
      <c r="J36" s="420" t="s">
        <v>59</v>
      </c>
      <c r="K36" s="516"/>
    </row>
    <row r="37" spans="2:16" ht="18" customHeight="1" x14ac:dyDescent="0.35">
      <c r="B37" s="563" t="s">
        <v>357</v>
      </c>
      <c r="C37" s="564"/>
      <c r="D37" s="564"/>
      <c r="E37" s="564"/>
      <c r="F37" s="565"/>
      <c r="G37" s="353">
        <f>Requirements!G22</f>
        <v>0</v>
      </c>
      <c r="H37" s="419"/>
      <c r="I37" s="419"/>
      <c r="J37" s="420" t="s">
        <v>59</v>
      </c>
      <c r="K37" s="516"/>
      <c r="L37" t="s">
        <v>59</v>
      </c>
    </row>
    <row r="38" spans="2:16" ht="18" customHeight="1" x14ac:dyDescent="0.35">
      <c r="B38" s="563" t="s">
        <v>356</v>
      </c>
      <c r="C38" s="564"/>
      <c r="D38" s="564"/>
      <c r="E38" s="564"/>
      <c r="F38" s="565"/>
      <c r="G38" s="353">
        <f>Requirements!G23</f>
        <v>0</v>
      </c>
      <c r="H38" s="419"/>
      <c r="I38" s="419"/>
      <c r="J38" s="420" t="s">
        <v>59</v>
      </c>
      <c r="K38" s="516"/>
    </row>
    <row r="39" spans="2:16" ht="18" customHeight="1" x14ac:dyDescent="0.35">
      <c r="B39" s="563" t="s">
        <v>359</v>
      </c>
      <c r="C39" s="564"/>
      <c r="D39" s="564"/>
      <c r="E39" s="564"/>
      <c r="F39" s="565"/>
      <c r="G39" s="353">
        <f>Requirements!G24</f>
        <v>0</v>
      </c>
      <c r="H39" s="419"/>
      <c r="I39" s="419"/>
      <c r="J39" s="420"/>
      <c r="K39" s="516"/>
    </row>
    <row r="40" spans="2:16" ht="18" customHeight="1" x14ac:dyDescent="0.35">
      <c r="B40" s="563" t="s">
        <v>360</v>
      </c>
      <c r="C40" s="564"/>
      <c r="D40" s="564"/>
      <c r="E40" s="564"/>
      <c r="F40" s="565"/>
      <c r="G40" s="353">
        <f>Requirements!G25</f>
        <v>0</v>
      </c>
      <c r="H40" s="419"/>
      <c r="I40" s="419"/>
      <c r="J40" s="420" t="s">
        <v>59</v>
      </c>
      <c r="K40" s="516"/>
    </row>
    <row r="41" spans="2:16" ht="18" customHeight="1" thickBot="1" x14ac:dyDescent="0.4">
      <c r="B41" s="566" t="s">
        <v>361</v>
      </c>
      <c r="C41" s="567"/>
      <c r="D41" s="567"/>
      <c r="E41" s="567"/>
      <c r="F41" s="568"/>
      <c r="G41" s="354">
        <f>Requirements!G26</f>
        <v>0</v>
      </c>
      <c r="H41" s="421"/>
      <c r="I41" s="421"/>
      <c r="J41" s="422" t="s">
        <v>59</v>
      </c>
      <c r="K41" s="517"/>
    </row>
    <row r="42" spans="2:16" ht="15" thickBot="1" x14ac:dyDescent="0.4">
      <c r="B42" s="569" t="s">
        <v>98</v>
      </c>
      <c r="C42" s="570"/>
      <c r="D42" s="570"/>
      <c r="E42" s="570"/>
      <c r="F42" s="571"/>
      <c r="G42" s="53">
        <f>SUM(G34:G41)</f>
        <v>0</v>
      </c>
      <c r="H42" s="49">
        <f>($G34*H34)+($G36*H36)+($G37*H37)+($G38*H38)+($G39*H39)+($G40*H40)+($G41*H41)+(G35*H35)</f>
        <v>0</v>
      </c>
      <c r="I42" s="49">
        <f>($G34*I34)+($G36*I36)+($G37*I37)+($G38*I38)+($G39*I39)+($G40*I40)+($G41*I41)+(G35*I35)</f>
        <v>0</v>
      </c>
    </row>
    <row r="43" spans="2:16" s="40" customFormat="1" ht="33.75" customHeight="1" thickBot="1" x14ac:dyDescent="0.4">
      <c r="B43" s="542" t="s">
        <v>111</v>
      </c>
      <c r="C43" s="543"/>
      <c r="D43" s="543"/>
      <c r="E43" s="543"/>
      <c r="F43" s="544"/>
      <c r="G43" s="54"/>
      <c r="H43" s="51">
        <f>IF(G42=0,0,H42/$G$42/2*100%*$I$21)</f>
        <v>0</v>
      </c>
      <c r="I43" s="52">
        <f>IF(G42=0,0,I42/$G$42/2*100%*$I$21)</f>
        <v>0</v>
      </c>
      <c r="K43"/>
    </row>
    <row r="44" spans="2:16" ht="30" customHeight="1" thickBot="1" x14ac:dyDescent="0.4">
      <c r="B44" s="55"/>
      <c r="C44" s="55"/>
      <c r="D44" s="55"/>
      <c r="E44" s="55"/>
      <c r="F44" s="55"/>
      <c r="G44" s="55"/>
      <c r="H44" s="55"/>
      <c r="I44" s="55"/>
      <c r="J44" s="40"/>
      <c r="K44" s="40"/>
    </row>
    <row r="45" spans="2:16" ht="21.5" thickBot="1" x14ac:dyDescent="0.4">
      <c r="B45" s="56"/>
      <c r="C45" s="572" t="s">
        <v>368</v>
      </c>
      <c r="D45" s="573"/>
      <c r="E45" s="573"/>
      <c r="F45" s="573"/>
      <c r="G45" s="573"/>
      <c r="H45" s="573"/>
      <c r="I45" s="574"/>
      <c r="J45" s="533" t="s">
        <v>88</v>
      </c>
      <c r="K45" s="521" t="s">
        <v>335</v>
      </c>
    </row>
    <row r="46" spans="2:16" ht="19" thickBot="1" x14ac:dyDescent="0.4">
      <c r="B46" s="139" t="s">
        <v>400</v>
      </c>
      <c r="C46" s="140"/>
      <c r="D46" s="140"/>
      <c r="E46" s="140"/>
      <c r="F46" s="140"/>
      <c r="G46" s="140"/>
      <c r="H46" s="140"/>
      <c r="I46" s="185">
        <f>Cover!AT30</f>
        <v>0.25</v>
      </c>
      <c r="J46" s="535"/>
      <c r="K46" s="522"/>
      <c r="L46" s="40"/>
      <c r="M46" s="40"/>
      <c r="N46" s="40"/>
      <c r="O46" s="40"/>
      <c r="P46" s="40"/>
    </row>
    <row r="47" spans="2:16" ht="17.25" customHeight="1" thickBot="1" x14ac:dyDescent="0.4">
      <c r="B47" s="575"/>
      <c r="C47" s="576"/>
      <c r="D47" s="576"/>
      <c r="E47" s="576"/>
      <c r="F47" s="577"/>
      <c r="G47" s="66" t="s">
        <v>90</v>
      </c>
      <c r="H47" s="343" t="s">
        <v>91</v>
      </c>
      <c r="I47" s="66" t="s">
        <v>92</v>
      </c>
      <c r="J47" s="347" t="s">
        <v>93</v>
      </c>
      <c r="K47" s="346" t="s">
        <v>334</v>
      </c>
      <c r="L47" s="562"/>
      <c r="M47" s="562"/>
      <c r="N47" s="562"/>
      <c r="O47" s="562"/>
      <c r="P47" s="562"/>
    </row>
    <row r="48" spans="2:16" ht="15.5" x14ac:dyDescent="0.35">
      <c r="B48" s="578" t="s">
        <v>362</v>
      </c>
      <c r="C48" s="579"/>
      <c r="D48" s="579"/>
      <c r="E48" s="579"/>
      <c r="F48" s="580"/>
      <c r="G48" s="357">
        <f>Requirements!G31</f>
        <v>1</v>
      </c>
      <c r="H48" s="417"/>
      <c r="I48" s="417"/>
      <c r="J48" s="418"/>
      <c r="K48" s="515"/>
      <c r="L48" s="562"/>
      <c r="M48" s="562"/>
      <c r="N48" s="562"/>
      <c r="O48" s="562"/>
      <c r="P48" s="562"/>
    </row>
    <row r="49" spans="2:16" ht="15.5" x14ac:dyDescent="0.35">
      <c r="B49" s="563" t="s">
        <v>363</v>
      </c>
      <c r="C49" s="564"/>
      <c r="D49" s="564"/>
      <c r="E49" s="564"/>
      <c r="F49" s="565"/>
      <c r="G49" s="353">
        <f>Requirements!G32</f>
        <v>1</v>
      </c>
      <c r="H49" s="419"/>
      <c r="I49" s="419"/>
      <c r="J49" s="424"/>
      <c r="K49" s="516"/>
      <c r="L49" s="562"/>
      <c r="M49" s="562"/>
      <c r="N49" s="562"/>
      <c r="O49" s="562"/>
      <c r="P49" s="562"/>
    </row>
    <row r="50" spans="2:16" ht="33.75" customHeight="1" x14ac:dyDescent="0.35">
      <c r="B50" s="563" t="s">
        <v>364</v>
      </c>
      <c r="C50" s="564"/>
      <c r="D50" s="564"/>
      <c r="E50" s="564"/>
      <c r="F50" s="565"/>
      <c r="G50" s="353">
        <f>Requirements!G33</f>
        <v>1</v>
      </c>
      <c r="H50" s="419"/>
      <c r="I50" s="419"/>
      <c r="J50" s="420"/>
      <c r="K50" s="516"/>
      <c r="L50" s="562"/>
      <c r="M50" s="562"/>
      <c r="N50" s="562"/>
      <c r="O50" s="562"/>
      <c r="P50" s="562"/>
    </row>
    <row r="51" spans="2:16" ht="34.5" customHeight="1" thickBot="1" x14ac:dyDescent="0.4">
      <c r="B51" s="563" t="s">
        <v>365</v>
      </c>
      <c r="C51" s="564"/>
      <c r="D51" s="564"/>
      <c r="E51" s="564"/>
      <c r="F51" s="565"/>
      <c r="G51" s="353">
        <f>Requirements!G34</f>
        <v>1</v>
      </c>
      <c r="H51" s="419"/>
      <c r="I51" s="419"/>
      <c r="J51" s="420"/>
      <c r="K51" s="516"/>
      <c r="L51" s="57"/>
      <c r="M51" s="57"/>
      <c r="N51" s="57"/>
      <c r="O51" s="57"/>
      <c r="P51" s="57"/>
    </row>
    <row r="52" spans="2:16" ht="14.25" hidden="1" customHeight="1" x14ac:dyDescent="0.35">
      <c r="B52" s="553"/>
      <c r="C52" s="551"/>
      <c r="D52" s="551"/>
      <c r="E52" s="551"/>
      <c r="F52" s="551"/>
      <c r="G52" s="356"/>
      <c r="H52" s="358"/>
      <c r="I52" s="358"/>
      <c r="J52" s="359" t="s">
        <v>59</v>
      </c>
      <c r="L52" s="57"/>
      <c r="M52" s="57"/>
      <c r="N52" s="57"/>
      <c r="O52" s="57"/>
      <c r="P52" s="57"/>
    </row>
    <row r="53" spans="2:16" ht="15.5" hidden="1" x14ac:dyDescent="0.35">
      <c r="B53" s="553"/>
      <c r="C53" s="551"/>
      <c r="D53" s="551"/>
      <c r="E53" s="551"/>
      <c r="F53" s="551"/>
      <c r="G53" s="41"/>
      <c r="H53" s="42"/>
      <c r="I53" s="42"/>
      <c r="J53" s="44" t="s">
        <v>59</v>
      </c>
      <c r="L53" s="57"/>
      <c r="M53" s="57"/>
      <c r="N53" s="57"/>
      <c r="O53" s="57"/>
      <c r="P53" s="57"/>
    </row>
    <row r="54" spans="2:16" ht="19.5" hidden="1" customHeight="1" thickBot="1" x14ac:dyDescent="0.4">
      <c r="B54" s="553"/>
      <c r="C54" s="551"/>
      <c r="D54" s="551"/>
      <c r="E54" s="551"/>
      <c r="F54" s="551"/>
      <c r="G54" s="41"/>
      <c r="H54" s="42"/>
      <c r="I54" s="42"/>
      <c r="J54" s="44"/>
    </row>
    <row r="55" spans="2:16" ht="15" thickBot="1" x14ac:dyDescent="0.4">
      <c r="B55" s="539" t="s">
        <v>102</v>
      </c>
      <c r="C55" s="540"/>
      <c r="D55" s="540"/>
      <c r="E55" s="540"/>
      <c r="F55" s="541"/>
      <c r="G55" s="48">
        <f>SUM(G48:G51)</f>
        <v>4</v>
      </c>
      <c r="H55" s="49">
        <f>($G48*H48)+($G49*H49)+($G50*H50)+($G51*H51)</f>
        <v>0</v>
      </c>
      <c r="I55" s="49">
        <f>($G48*I48)+($G49*I49)+($G50*I50)+($G51*I51)</f>
        <v>0</v>
      </c>
    </row>
    <row r="56" spans="2:16" ht="35.25" customHeight="1" thickBot="1" x14ac:dyDescent="0.4">
      <c r="B56" s="539" t="s">
        <v>366</v>
      </c>
      <c r="C56" s="540"/>
      <c r="D56" s="540"/>
      <c r="E56" s="540"/>
      <c r="F56" s="541"/>
      <c r="G56" s="54"/>
      <c r="H56" s="51">
        <f>IF(G55=0,0,H55/$G$55/2*100%*$I$46)</f>
        <v>0</v>
      </c>
      <c r="I56" s="52">
        <f>IF(G55=0,0,I55/$G$55/2*100%*$I$46)</f>
        <v>0</v>
      </c>
      <c r="J56" s="40"/>
    </row>
    <row r="57" spans="2:16" ht="30" customHeight="1" thickBot="1" x14ac:dyDescent="0.4"/>
    <row r="58" spans="2:16" ht="21.5" thickBot="1" x14ac:dyDescent="0.4">
      <c r="B58" s="39"/>
      <c r="C58" s="527" t="s">
        <v>369</v>
      </c>
      <c r="D58" s="528"/>
      <c r="E58" s="528"/>
      <c r="F58" s="528"/>
      <c r="G58" s="528"/>
      <c r="H58" s="528"/>
      <c r="I58" s="529"/>
      <c r="J58" s="25"/>
    </row>
    <row r="59" spans="2:16" ht="15" customHeight="1" x14ac:dyDescent="0.35">
      <c r="B59" s="677" t="s">
        <v>401</v>
      </c>
      <c r="C59" s="678"/>
      <c r="D59" s="678"/>
      <c r="E59" s="678"/>
      <c r="F59" s="678"/>
      <c r="G59" s="678"/>
      <c r="H59" s="678"/>
      <c r="I59" s="679">
        <f>Cover!BD30</f>
        <v>0.2</v>
      </c>
      <c r="J59" s="533" t="s">
        <v>88</v>
      </c>
      <c r="K59" s="521" t="s">
        <v>335</v>
      </c>
    </row>
    <row r="60" spans="2:16" ht="21.75" customHeight="1" thickBot="1" x14ac:dyDescent="0.4">
      <c r="B60" s="545" t="s">
        <v>376</v>
      </c>
      <c r="C60" s="546"/>
      <c r="D60" s="546"/>
      <c r="E60" s="546"/>
      <c r="F60" s="546"/>
      <c r="G60" s="546"/>
      <c r="H60" s="546"/>
      <c r="I60" s="680"/>
      <c r="J60" s="535"/>
      <c r="K60" s="522"/>
    </row>
    <row r="61" spans="2:16" ht="15" customHeight="1" thickBot="1" x14ac:dyDescent="0.4">
      <c r="B61" s="547"/>
      <c r="C61" s="548"/>
      <c r="D61" s="548"/>
      <c r="E61" s="548"/>
      <c r="F61" s="549"/>
      <c r="G61" s="66" t="s">
        <v>90</v>
      </c>
      <c r="H61" s="66" t="s">
        <v>91</v>
      </c>
      <c r="I61" s="66" t="s">
        <v>92</v>
      </c>
      <c r="J61" s="347" t="s">
        <v>93</v>
      </c>
      <c r="K61" s="345" t="s">
        <v>334</v>
      </c>
    </row>
    <row r="62" spans="2:16" ht="16" thickBot="1" x14ac:dyDescent="0.4">
      <c r="B62" s="550" t="s">
        <v>380</v>
      </c>
      <c r="C62" s="551"/>
      <c r="D62" s="551"/>
      <c r="E62" s="551"/>
      <c r="F62" s="552"/>
      <c r="G62" s="352">
        <f>Requirements!G47</f>
        <v>1</v>
      </c>
      <c r="H62" s="425"/>
      <c r="I62" s="425"/>
      <c r="J62" s="426"/>
      <c r="K62" s="515"/>
    </row>
    <row r="63" spans="2:16" ht="15" thickBot="1" x14ac:dyDescent="0.4">
      <c r="B63" s="539" t="s">
        <v>104</v>
      </c>
      <c r="C63" s="540"/>
      <c r="D63" s="540"/>
      <c r="E63" s="540"/>
      <c r="F63" s="541"/>
      <c r="G63" s="48">
        <f>SUM(G62)</f>
        <v>1</v>
      </c>
      <c r="H63" s="49">
        <f>($G62*H62)</f>
        <v>0</v>
      </c>
      <c r="I63" s="49">
        <f>($G62*I62)</f>
        <v>0</v>
      </c>
      <c r="K63" s="516"/>
    </row>
    <row r="64" spans="2:16" ht="30" customHeight="1" thickBot="1" x14ac:dyDescent="0.4">
      <c r="B64" s="542" t="s">
        <v>373</v>
      </c>
      <c r="C64" s="543"/>
      <c r="D64" s="543"/>
      <c r="E64" s="543"/>
      <c r="F64" s="544"/>
      <c r="G64" s="50"/>
      <c r="H64" s="51">
        <f>IF(G63=0,0,H63/$G$63/2*100%*$I$59)</f>
        <v>0</v>
      </c>
      <c r="I64" s="52">
        <f>IF(G63=0,0,I63/$G$63/2*100%*$I$59)</f>
        <v>0</v>
      </c>
      <c r="J64" s="40"/>
      <c r="K64" s="517"/>
    </row>
    <row r="65" spans="2:11" ht="15" thickBot="1" x14ac:dyDescent="0.4"/>
    <row r="66" spans="2:11" ht="21.5" thickBot="1" x14ac:dyDescent="0.4">
      <c r="B66" s="39"/>
      <c r="C66" s="527" t="s">
        <v>370</v>
      </c>
      <c r="D66" s="528"/>
      <c r="E66" s="528"/>
      <c r="F66" s="528"/>
      <c r="G66" s="528"/>
      <c r="H66" s="528"/>
      <c r="I66" s="529"/>
    </row>
    <row r="67" spans="2:11" x14ac:dyDescent="0.35">
      <c r="B67" s="471" t="s">
        <v>402</v>
      </c>
      <c r="C67" s="472"/>
      <c r="D67" s="472"/>
      <c r="E67" s="472"/>
      <c r="F67" s="472"/>
      <c r="G67" s="472"/>
      <c r="H67" s="472"/>
      <c r="I67" s="530">
        <f>Cover!BS30</f>
        <v>0.2</v>
      </c>
      <c r="J67" s="533" t="s">
        <v>88</v>
      </c>
      <c r="K67" s="521" t="s">
        <v>335</v>
      </c>
    </row>
    <row r="68" spans="2:11" x14ac:dyDescent="0.35">
      <c r="B68" s="681" t="s">
        <v>379</v>
      </c>
      <c r="C68" s="682"/>
      <c r="D68" s="682"/>
      <c r="E68" s="682"/>
      <c r="F68" s="682"/>
      <c r="G68" s="682"/>
      <c r="H68" s="682"/>
      <c r="I68" s="531"/>
      <c r="J68" s="534"/>
      <c r="K68" s="523"/>
    </row>
    <row r="69" spans="2:11" ht="15" customHeight="1" thickBot="1" x14ac:dyDescent="0.4">
      <c r="B69" s="474" t="s">
        <v>403</v>
      </c>
      <c r="C69" s="475"/>
      <c r="D69" s="475"/>
      <c r="E69" s="475"/>
      <c r="F69" s="475"/>
      <c r="G69" s="475"/>
      <c r="H69" s="475"/>
      <c r="I69" s="532"/>
      <c r="J69" s="535"/>
      <c r="K69" s="522"/>
    </row>
    <row r="70" spans="2:11" ht="15" customHeight="1" thickBot="1" x14ac:dyDescent="0.4">
      <c r="B70" s="536"/>
      <c r="C70" s="537"/>
      <c r="D70" s="537"/>
      <c r="E70" s="537"/>
      <c r="F70" s="538"/>
      <c r="G70" s="66" t="s">
        <v>90</v>
      </c>
      <c r="H70" s="66" t="s">
        <v>91</v>
      </c>
      <c r="I70" s="342" t="s">
        <v>92</v>
      </c>
      <c r="J70" s="347" t="s">
        <v>93</v>
      </c>
      <c r="K70" s="345" t="s">
        <v>334</v>
      </c>
    </row>
    <row r="71" spans="2:11" ht="16" thickBot="1" x14ac:dyDescent="0.4">
      <c r="B71" s="524" t="s">
        <v>378</v>
      </c>
      <c r="C71" s="525"/>
      <c r="D71" s="525"/>
      <c r="E71" s="525"/>
      <c r="F71" s="526"/>
      <c r="G71" s="352">
        <f>Requirements!G53</f>
        <v>1</v>
      </c>
      <c r="H71" s="425"/>
      <c r="I71" s="425"/>
      <c r="J71" s="426"/>
      <c r="K71" s="515"/>
    </row>
    <row r="72" spans="2:11" ht="15" thickBot="1" x14ac:dyDescent="0.4">
      <c r="B72" s="539" t="s">
        <v>106</v>
      </c>
      <c r="C72" s="540"/>
      <c r="D72" s="540"/>
      <c r="E72" s="540"/>
      <c r="F72" s="541"/>
      <c r="G72" s="48">
        <f>SUM(G71)</f>
        <v>1</v>
      </c>
      <c r="H72" s="49">
        <f>($G71*H71)</f>
        <v>0</v>
      </c>
      <c r="I72" s="49">
        <f>($G71*I71)</f>
        <v>0</v>
      </c>
      <c r="K72" s="517"/>
    </row>
    <row r="73" spans="2:11" ht="32.25" customHeight="1" thickBot="1" x14ac:dyDescent="0.4">
      <c r="B73" s="542" t="s">
        <v>107</v>
      </c>
      <c r="C73" s="543"/>
      <c r="D73" s="543"/>
      <c r="E73" s="543"/>
      <c r="F73" s="544"/>
      <c r="G73" s="54"/>
      <c r="H73" s="51">
        <f>IF(G72=0,0,H72/$G$72/2*100%*$I$67)</f>
        <v>0</v>
      </c>
      <c r="I73" s="52">
        <f>IF(G72=0,0,I72/$G$72/2*100%*$I$67)</f>
        <v>0</v>
      </c>
      <c r="J73" s="40"/>
    </row>
    <row r="74" spans="2:11" ht="15" thickBot="1" x14ac:dyDescent="0.4"/>
    <row r="75" spans="2:11" ht="21.5" thickBot="1" x14ac:dyDescent="0.4">
      <c r="B75" s="39"/>
      <c r="C75" s="527" t="s">
        <v>371</v>
      </c>
      <c r="D75" s="528"/>
      <c r="E75" s="528"/>
      <c r="F75" s="528"/>
      <c r="G75" s="528"/>
      <c r="H75" s="528"/>
      <c r="I75" s="529"/>
    </row>
    <row r="76" spans="2:11" x14ac:dyDescent="0.35">
      <c r="B76" s="471" t="s">
        <v>404</v>
      </c>
      <c r="C76" s="472"/>
      <c r="D76" s="472"/>
      <c r="E76" s="472"/>
      <c r="F76" s="472"/>
      <c r="G76" s="472"/>
      <c r="H76" s="473"/>
      <c r="I76" s="530">
        <f>1-I21-I46-I59-I67</f>
        <v>9.9999999999999978E-2</v>
      </c>
      <c r="J76" s="533" t="s">
        <v>88</v>
      </c>
      <c r="K76" s="521" t="s">
        <v>335</v>
      </c>
    </row>
    <row r="77" spans="2:11" ht="15" thickBot="1" x14ac:dyDescent="0.4">
      <c r="B77" s="474" t="s">
        <v>388</v>
      </c>
      <c r="C77" s="475"/>
      <c r="D77" s="475"/>
      <c r="E77" s="475"/>
      <c r="F77" s="475"/>
      <c r="G77" s="475"/>
      <c r="H77" s="476"/>
      <c r="I77" s="532"/>
      <c r="J77" s="535"/>
      <c r="K77" s="522"/>
    </row>
    <row r="78" spans="2:11" ht="15" customHeight="1" thickBot="1" x14ac:dyDescent="0.4">
      <c r="B78" s="554"/>
      <c r="C78" s="555"/>
      <c r="D78" s="555"/>
      <c r="E78" s="555"/>
      <c r="F78" s="556"/>
      <c r="G78" s="332" t="s">
        <v>90</v>
      </c>
      <c r="H78" s="66" t="s">
        <v>91</v>
      </c>
      <c r="I78" s="66" t="s">
        <v>92</v>
      </c>
      <c r="J78" s="360" t="s">
        <v>93</v>
      </c>
      <c r="K78" s="346" t="s">
        <v>334</v>
      </c>
    </row>
    <row r="79" spans="2:11" ht="15" customHeight="1" x14ac:dyDescent="0.35">
      <c r="B79" s="557" t="s">
        <v>310</v>
      </c>
      <c r="C79" s="558"/>
      <c r="D79" s="558"/>
      <c r="E79" s="558"/>
      <c r="F79" s="558"/>
      <c r="G79" s="355">
        <f>Requirements!G59</f>
        <v>1</v>
      </c>
      <c r="H79" s="423"/>
      <c r="I79" s="423"/>
      <c r="J79" s="418"/>
      <c r="K79" s="515"/>
    </row>
    <row r="80" spans="2:11" ht="15" thickBot="1" x14ac:dyDescent="0.4">
      <c r="B80" s="559" t="s">
        <v>374</v>
      </c>
      <c r="C80" s="560"/>
      <c r="D80" s="560"/>
      <c r="E80" s="560"/>
      <c r="F80" s="561"/>
      <c r="G80" s="354">
        <f>Requirements!G60</f>
        <v>1</v>
      </c>
      <c r="H80" s="421"/>
      <c r="I80" s="421"/>
      <c r="J80" s="422"/>
      <c r="K80" s="517"/>
    </row>
    <row r="81" spans="2:10" ht="15" thickBot="1" x14ac:dyDescent="0.4">
      <c r="B81" s="539" t="s">
        <v>109</v>
      </c>
      <c r="C81" s="540"/>
      <c r="D81" s="540"/>
      <c r="E81" s="540"/>
      <c r="F81" s="541"/>
      <c r="G81" s="48">
        <f>SUM(G79:G80)</f>
        <v>2</v>
      </c>
      <c r="H81" s="58">
        <f>($G79*H79)+($G80*H80)</f>
        <v>0</v>
      </c>
      <c r="I81" s="49">
        <f>($G79*I79)+($G80*I80)</f>
        <v>0</v>
      </c>
    </row>
    <row r="82" spans="2:10" ht="31.5" customHeight="1" thickBot="1" x14ac:dyDescent="0.4">
      <c r="B82" s="542" t="s">
        <v>375</v>
      </c>
      <c r="C82" s="543"/>
      <c r="D82" s="543"/>
      <c r="E82" s="543"/>
      <c r="F82" s="544"/>
      <c r="G82" s="54"/>
      <c r="H82" s="51">
        <f>IF(G81=0,0,H81/$G$81/2*100%*$I$76)</f>
        <v>0</v>
      </c>
      <c r="I82" s="59">
        <f>IF(G81=0,0,I81/$G$81/2*100%*$I$76)</f>
        <v>0</v>
      </c>
      <c r="J82" s="40"/>
    </row>
    <row r="84" spans="2:10" ht="15" thickBot="1" x14ac:dyDescent="0.4"/>
    <row r="85" spans="2:10" ht="15" thickBot="1" x14ac:dyDescent="0.4">
      <c r="B85" s="663" t="s">
        <v>347</v>
      </c>
      <c r="C85" s="664"/>
      <c r="D85" s="664"/>
      <c r="E85" s="664"/>
      <c r="F85" s="665"/>
      <c r="G85" s="368"/>
      <c r="H85" s="368"/>
      <c r="I85" s="368"/>
    </row>
    <row r="86" spans="2:10" ht="201.75" customHeight="1" thickBot="1" x14ac:dyDescent="0.4">
      <c r="B86" s="666"/>
      <c r="C86" s="667"/>
      <c r="D86" s="667"/>
      <c r="E86" s="667"/>
      <c r="F86" s="668"/>
    </row>
  </sheetData>
  <sheetProtection formatCells="0"/>
  <protectedRanges>
    <protectedRange sqref="H15" name="Quality representatative"/>
    <protectedRange sqref="H62:I62 H71:I71 H79:I80 H25:I28 H34:I41 H48:I54" name="Section A options"/>
    <protectedRange sqref="D14:F15 D16" name="Supplier detail"/>
    <protectedRange sqref="D6" name="tender nr"/>
    <protectedRange sqref="J79:J80 J62 J71 J25:J28 J34:J41 J48:J54" name="Clarification Sections"/>
    <protectedRange sqref="D7:F8 G6" name="Buyer PM  PQA"/>
    <protectedRange sqref="D17 H17:I17 H7:I8" name="Tel nrs and email"/>
    <protectedRange sqref="D9:I12" name="Package name and scope"/>
    <protectedRange sqref="G18" name="QM28 request"/>
    <protectedRange sqref="I18" name="Report request"/>
    <protectedRange sqref="I5" name="Evaluation date"/>
  </protectedRanges>
  <mergeCells count="120">
    <mergeCell ref="B85:F85"/>
    <mergeCell ref="B86:F86"/>
    <mergeCell ref="B8:C8"/>
    <mergeCell ref="D8:F8"/>
    <mergeCell ref="G7:I7"/>
    <mergeCell ref="B6:C6"/>
    <mergeCell ref="E6:F6"/>
    <mergeCell ref="G6:I6"/>
    <mergeCell ref="B7:C7"/>
    <mergeCell ref="D7:F7"/>
    <mergeCell ref="G8:H8"/>
    <mergeCell ref="B55:F55"/>
    <mergeCell ref="B56:F56"/>
    <mergeCell ref="C58:I58"/>
    <mergeCell ref="B59:H59"/>
    <mergeCell ref="I59:I60"/>
    <mergeCell ref="B52:F52"/>
    <mergeCell ref="B82:F82"/>
    <mergeCell ref="B81:F81"/>
    <mergeCell ref="B68:H68"/>
    <mergeCell ref="B51:F51"/>
    <mergeCell ref="G2:H2"/>
    <mergeCell ref="D4:F4"/>
    <mergeCell ref="G4:H4"/>
    <mergeCell ref="D5:F5"/>
    <mergeCell ref="G5:H5"/>
    <mergeCell ref="G3:H3"/>
    <mergeCell ref="B2:C5"/>
    <mergeCell ref="D2:F3"/>
    <mergeCell ref="B28:F28"/>
    <mergeCell ref="B9:C9"/>
    <mergeCell ref="D9:I9"/>
    <mergeCell ref="B10:C12"/>
    <mergeCell ref="D10:I12"/>
    <mergeCell ref="C19:I19"/>
    <mergeCell ref="B20:I20"/>
    <mergeCell ref="B21:E21"/>
    <mergeCell ref="F21:H21"/>
    <mergeCell ref="B22:I22"/>
    <mergeCell ref="B13:I13"/>
    <mergeCell ref="D14:G14"/>
    <mergeCell ref="H14:I14"/>
    <mergeCell ref="B15:C15"/>
    <mergeCell ref="D15:G15"/>
    <mergeCell ref="H15:I15"/>
    <mergeCell ref="J22:J23"/>
    <mergeCell ref="B23:I23"/>
    <mergeCell ref="B16:C16"/>
    <mergeCell ref="D16:I16"/>
    <mergeCell ref="B17:C17"/>
    <mergeCell ref="D17:E17"/>
    <mergeCell ref="F17:G17"/>
    <mergeCell ref="B18:C18"/>
    <mergeCell ref="B35:F35"/>
    <mergeCell ref="B30:F30"/>
    <mergeCell ref="B31:I31"/>
    <mergeCell ref="J31:J32"/>
    <mergeCell ref="B32:I32"/>
    <mergeCell ref="B33:F33"/>
    <mergeCell ref="B34:F34"/>
    <mergeCell ref="B24:F24"/>
    <mergeCell ref="B25:F25"/>
    <mergeCell ref="B26:F26"/>
    <mergeCell ref="B27:F27"/>
    <mergeCell ref="H18:I18"/>
    <mergeCell ref="D18:G18"/>
    <mergeCell ref="L48:P48"/>
    <mergeCell ref="B50:F50"/>
    <mergeCell ref="L49:P49"/>
    <mergeCell ref="B41:F41"/>
    <mergeCell ref="B42:F42"/>
    <mergeCell ref="B43:F43"/>
    <mergeCell ref="C45:I45"/>
    <mergeCell ref="J45:J46"/>
    <mergeCell ref="B47:F47"/>
    <mergeCell ref="K25:K41"/>
    <mergeCell ref="B36:F36"/>
    <mergeCell ref="B37:F37"/>
    <mergeCell ref="B38:F38"/>
    <mergeCell ref="B39:F39"/>
    <mergeCell ref="B40:F40"/>
    <mergeCell ref="L50:P50"/>
    <mergeCell ref="K48:K51"/>
    <mergeCell ref="B48:F48"/>
    <mergeCell ref="L47:P47"/>
    <mergeCell ref="B49:F49"/>
    <mergeCell ref="J76:J77"/>
    <mergeCell ref="B77:H77"/>
    <mergeCell ref="B78:F78"/>
    <mergeCell ref="B79:F79"/>
    <mergeCell ref="B80:F80"/>
    <mergeCell ref="B72:F72"/>
    <mergeCell ref="B73:F73"/>
    <mergeCell ref="C75:I75"/>
    <mergeCell ref="B76:H76"/>
    <mergeCell ref="I76:I77"/>
    <mergeCell ref="K62:K64"/>
    <mergeCell ref="K71:K72"/>
    <mergeCell ref="K79:K80"/>
    <mergeCell ref="B29:F29"/>
    <mergeCell ref="K22:K23"/>
    <mergeCell ref="K45:K46"/>
    <mergeCell ref="K59:K60"/>
    <mergeCell ref="K67:K69"/>
    <mergeCell ref="K76:K77"/>
    <mergeCell ref="B71:F71"/>
    <mergeCell ref="C66:I66"/>
    <mergeCell ref="B67:H67"/>
    <mergeCell ref="I67:I69"/>
    <mergeCell ref="J67:J69"/>
    <mergeCell ref="B69:H69"/>
    <mergeCell ref="B70:F70"/>
    <mergeCell ref="B63:F63"/>
    <mergeCell ref="B64:F64"/>
    <mergeCell ref="J59:J60"/>
    <mergeCell ref="B60:H60"/>
    <mergeCell ref="B61:F61"/>
    <mergeCell ref="B62:F62"/>
    <mergeCell ref="B53:F53"/>
    <mergeCell ref="B54:F54"/>
  </mergeCells>
  <dataValidations xWindow="771" yWindow="311" count="6">
    <dataValidation type="list" allowBlank="1" showInputMessage="1" showErrorMessage="1" sqref="I18">
      <formula1>"Y,N"</formula1>
    </dataValidation>
    <dataValidation type="list" allowBlank="1" showInputMessage="1" showErrorMessage="1" prompt="Score ?_x000a_0 = No Submission_x000a_1 = Partially Compliant_x000a_2 = Fully Compliant_x000a__x000a_" sqref="H79:I80 H71:I71 H62:I62 H34:I41">
      <formula1>$M$2:$M$7</formula1>
    </dataValidation>
    <dataValidation type="list" allowBlank="1" showInputMessage="1" showErrorMessage="1" prompt="Score ?_x000a_0 = No Submission_x000a_1 = Partially Compliant_x000a_2 = Fully Compliant_x000a__x000a_" sqref="H25:I28">
      <formula1>$M$3:$M$7</formula1>
    </dataValidation>
    <dataValidation type="list" allowBlank="1" showInputMessage="1" showErrorMessage="1" prompt="Score ?_x000a_0 = No Submission_x000a_1 = Partially Complient_x000a_2 = Fully Complient_x000a__x000a_" sqref="H52:I54">
      <formula1>$M$2:$M$8</formula1>
    </dataValidation>
    <dataValidation type="list" allowBlank="1" showInputMessage="1" showErrorMessage="1" prompt="Score ?_x000a_0 = No Submission_x000a_1 = Partially Compliant_x000a_2 = Fully Compliant_x000a__x000a_" sqref="H48:I51">
      <formula1>$M$2:$M$8</formula1>
    </dataValidation>
    <dataValidation allowBlank="1" showInputMessage="1" showErrorMessage="1" prompt="Rev 1 for 1st Desktop Evaluation_x000a_Rev 2 for 2nd Desktop Evaluation (Clarification)" sqref="I8"/>
  </dataValidations>
  <pageMargins left="0.7" right="0.7" top="0.75" bottom="0.75" header="0.3" footer="0.3"/>
  <pageSetup scale="37" orientation="portrait" r:id="rId1"/>
  <drawing r:id="rId2"/>
  <legacyDrawing r:id="rId3"/>
  <oleObjects>
    <mc:AlternateContent xmlns:mc="http://schemas.openxmlformats.org/markup-compatibility/2006">
      <mc:Choice Requires="x14">
        <oleObject progId="Word.Picture.8" shapeId="1025" r:id="rId4">
          <objectPr defaultSize="0" autoPict="0" r:id="rId5">
            <anchor moveWithCells="1" sizeWithCells="1">
              <from>
                <xdr:col>1</xdr:col>
                <xdr:colOff>146050</xdr:colOff>
                <xdr:row>1</xdr:row>
                <xdr:rowOff>184150</xdr:rowOff>
              </from>
              <to>
                <xdr:col>1</xdr:col>
                <xdr:colOff>1257300</xdr:colOff>
                <xdr:row>4</xdr:row>
                <xdr:rowOff>184150</xdr:rowOff>
              </to>
            </anchor>
          </objectPr>
        </oleObject>
      </mc:Choice>
      <mc:Fallback>
        <oleObject progId="Word.Picture.8" shapeId="1025" r:id="rId4"/>
      </mc:Fallback>
    </mc:AlternateContent>
    <mc:AlternateContent xmlns:mc="http://schemas.openxmlformats.org/markup-compatibility/2006">
      <mc:Choice Requires="x14">
        <oleObject progId="Word.Picture.8" shapeId="1026" r:id="rId6">
          <objectPr defaultSize="0" autoPict="0" r:id="rId5">
            <anchor moveWithCells="1" sizeWithCells="1">
              <from>
                <xdr:col>1</xdr:col>
                <xdr:colOff>107950</xdr:colOff>
                <xdr:row>44</xdr:row>
                <xdr:rowOff>69850</xdr:rowOff>
              </from>
              <to>
                <xdr:col>1</xdr:col>
                <xdr:colOff>1270000</xdr:colOff>
                <xdr:row>45</xdr:row>
                <xdr:rowOff>31750</xdr:rowOff>
              </to>
            </anchor>
          </objectPr>
        </oleObject>
      </mc:Choice>
      <mc:Fallback>
        <oleObject progId="Word.Picture.8" shapeId="1026" r:id="rId6"/>
      </mc:Fallback>
    </mc:AlternateContent>
    <mc:AlternateContent xmlns:mc="http://schemas.openxmlformats.org/markup-compatibility/2006">
      <mc:Choice Requires="x14">
        <oleObject progId="Word.Picture.8" shapeId="1027" r:id="rId7">
          <objectPr defaultSize="0" autoPict="0" r:id="rId5">
            <anchor moveWithCells="1" sizeWithCells="1">
              <from>
                <xdr:col>1</xdr:col>
                <xdr:colOff>107950</xdr:colOff>
                <xdr:row>18</xdr:row>
                <xdr:rowOff>12700</xdr:rowOff>
              </from>
              <to>
                <xdr:col>1</xdr:col>
                <xdr:colOff>1270000</xdr:colOff>
                <xdr:row>18</xdr:row>
                <xdr:rowOff>260350</xdr:rowOff>
              </to>
            </anchor>
          </objectPr>
        </oleObject>
      </mc:Choice>
      <mc:Fallback>
        <oleObject progId="Word.Picture.8" shapeId="1027" r:id="rId7"/>
      </mc:Fallback>
    </mc:AlternateContent>
    <mc:AlternateContent xmlns:mc="http://schemas.openxmlformats.org/markup-compatibility/2006">
      <mc:Choice Requires="x14">
        <oleObject progId="Word.Picture.8" shapeId="1028" r:id="rId8">
          <objectPr defaultSize="0" autoPict="0" r:id="rId5">
            <anchor moveWithCells="1" sizeWithCells="1">
              <from>
                <xdr:col>1</xdr:col>
                <xdr:colOff>146050</xdr:colOff>
                <xdr:row>57</xdr:row>
                <xdr:rowOff>69850</xdr:rowOff>
              </from>
              <to>
                <xdr:col>1</xdr:col>
                <xdr:colOff>1308100</xdr:colOff>
                <xdr:row>58</xdr:row>
                <xdr:rowOff>31750</xdr:rowOff>
              </to>
            </anchor>
          </objectPr>
        </oleObject>
      </mc:Choice>
      <mc:Fallback>
        <oleObject progId="Word.Picture.8" shapeId="1028" r:id="rId8"/>
      </mc:Fallback>
    </mc:AlternateContent>
    <mc:AlternateContent xmlns:mc="http://schemas.openxmlformats.org/markup-compatibility/2006">
      <mc:Choice Requires="x14">
        <oleObject progId="Word.Picture.8" shapeId="1029" r:id="rId9">
          <objectPr defaultSize="0" autoPict="0" r:id="rId5">
            <anchor moveWithCells="1" sizeWithCells="1">
              <from>
                <xdr:col>1</xdr:col>
                <xdr:colOff>146050</xdr:colOff>
                <xdr:row>65</xdr:row>
                <xdr:rowOff>69850</xdr:rowOff>
              </from>
              <to>
                <xdr:col>1</xdr:col>
                <xdr:colOff>1308100</xdr:colOff>
                <xdr:row>66</xdr:row>
                <xdr:rowOff>31750</xdr:rowOff>
              </to>
            </anchor>
          </objectPr>
        </oleObject>
      </mc:Choice>
      <mc:Fallback>
        <oleObject progId="Word.Picture.8" shapeId="1029" r:id="rId9"/>
      </mc:Fallback>
    </mc:AlternateContent>
    <mc:AlternateContent xmlns:mc="http://schemas.openxmlformats.org/markup-compatibility/2006">
      <mc:Choice Requires="x14">
        <oleObject progId="Word.Picture.8" shapeId="1030" r:id="rId10">
          <objectPr defaultSize="0" autoPict="0" r:id="rId5">
            <anchor moveWithCells="1" sizeWithCells="1">
              <from>
                <xdr:col>1</xdr:col>
                <xdr:colOff>146050</xdr:colOff>
                <xdr:row>74</xdr:row>
                <xdr:rowOff>69850</xdr:rowOff>
              </from>
              <to>
                <xdr:col>1</xdr:col>
                <xdr:colOff>1308100</xdr:colOff>
                <xdr:row>75</xdr:row>
                <xdr:rowOff>31750</xdr:rowOff>
              </to>
            </anchor>
          </objectPr>
        </oleObject>
      </mc:Choice>
      <mc:Fallback>
        <oleObject progId="Word.Picture.8" shapeId="1030" r:id="rId10"/>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91"/>
  <sheetViews>
    <sheetView topLeftCell="A49" zoomScale="80" zoomScaleNormal="80" workbookViewId="0">
      <selection activeCell="F18" sqref="F18"/>
    </sheetView>
  </sheetViews>
  <sheetFormatPr defaultRowHeight="14.5" x14ac:dyDescent="0.35"/>
  <cols>
    <col min="1" max="1" width="1" customWidth="1"/>
    <col min="2" max="2" width="20.1796875" customWidth="1"/>
    <col min="3" max="3" width="4.81640625" customWidth="1"/>
    <col min="4" max="4" width="29.54296875" customWidth="1"/>
    <col min="5" max="5" width="14.453125" customWidth="1"/>
    <col min="6" max="6" width="21.453125" customWidth="1"/>
    <col min="7" max="7" width="12.1796875" customWidth="1"/>
    <col min="8" max="8" width="10.54296875" bestFit="1" customWidth="1"/>
    <col min="9" max="9" width="27.1796875" bestFit="1" customWidth="1"/>
    <col min="10" max="10" width="46.453125" customWidth="1"/>
    <col min="11" max="11" width="51.453125" customWidth="1"/>
    <col min="12" max="12" width="13.453125" customWidth="1"/>
  </cols>
  <sheetData>
    <row r="1" spans="2:13" ht="8.25" customHeight="1" thickBot="1" x14ac:dyDescent="0.4"/>
    <row r="2" spans="2:13" ht="13.5" customHeight="1" thickBot="1" x14ac:dyDescent="0.4">
      <c r="B2" s="626"/>
      <c r="C2" s="627"/>
      <c r="D2" s="632" t="s">
        <v>112</v>
      </c>
      <c r="E2" s="633"/>
      <c r="F2" s="634"/>
      <c r="G2" s="539" t="s">
        <v>52</v>
      </c>
      <c r="H2" s="541"/>
      <c r="I2" s="28" t="str">
        <f>Supplier1!I2</f>
        <v>240-12248652</v>
      </c>
      <c r="L2" s="29" t="s">
        <v>53</v>
      </c>
      <c r="M2" s="29" t="s">
        <v>54</v>
      </c>
    </row>
    <row r="3" spans="2:13" ht="13.5" customHeight="1" thickBot="1" x14ac:dyDescent="0.4">
      <c r="B3" s="628"/>
      <c r="C3" s="629"/>
      <c r="D3" s="635"/>
      <c r="E3" s="636"/>
      <c r="F3" s="637"/>
      <c r="G3" s="539" t="s">
        <v>318</v>
      </c>
      <c r="H3" s="541"/>
      <c r="I3" s="28" t="str">
        <f>Supplier1!I3</f>
        <v>240-105658000</v>
      </c>
      <c r="L3" s="29">
        <v>0</v>
      </c>
      <c r="M3" s="29">
        <v>0</v>
      </c>
    </row>
    <row r="4" spans="2:13" ht="31.5" thickBot="1" x14ac:dyDescent="0.4">
      <c r="B4" s="628"/>
      <c r="C4" s="629"/>
      <c r="D4" s="635" t="s">
        <v>295</v>
      </c>
      <c r="E4" s="636"/>
      <c r="F4" s="636"/>
      <c r="G4" s="715" t="str">
        <f>Supplier1!G4:H4</f>
        <v>Quality Scorecard
Rev 6</v>
      </c>
      <c r="H4" s="716"/>
      <c r="I4" s="28" t="str">
        <f>Supplier1!I4</f>
        <v>Effective Date 01/08/2019</v>
      </c>
      <c r="J4" s="427" t="s">
        <v>55</v>
      </c>
      <c r="L4" s="29">
        <v>1</v>
      </c>
      <c r="M4" s="29">
        <v>1</v>
      </c>
    </row>
    <row r="5" spans="2:13" ht="16.5" customHeight="1" thickBot="1" x14ac:dyDescent="0.4">
      <c r="B5" s="630"/>
      <c r="C5" s="631"/>
      <c r="D5" s="619" t="s">
        <v>113</v>
      </c>
      <c r="E5" s="620"/>
      <c r="F5" s="620"/>
      <c r="G5" s="542" t="s">
        <v>56</v>
      </c>
      <c r="H5" s="544"/>
      <c r="I5" s="414">
        <f>Supplier1!I5</f>
        <v>43678</v>
      </c>
      <c r="M5" s="29">
        <v>2</v>
      </c>
    </row>
    <row r="6" spans="2:13" ht="15" thickBot="1" x14ac:dyDescent="0.4">
      <c r="B6" s="638" t="s">
        <v>57</v>
      </c>
      <c r="C6" s="669"/>
      <c r="D6" s="428">
        <f>Supplier1!D6</f>
        <v>0</v>
      </c>
      <c r="E6" s="728" t="s">
        <v>58</v>
      </c>
      <c r="F6" s="729"/>
      <c r="G6" s="709">
        <f>Supplier1!G6</f>
        <v>0</v>
      </c>
      <c r="H6" s="710"/>
      <c r="I6" s="711"/>
      <c r="M6" s="29"/>
    </row>
    <row r="7" spans="2:13" ht="19" thickBot="1" x14ac:dyDescent="0.5">
      <c r="B7" s="638" t="s">
        <v>60</v>
      </c>
      <c r="C7" s="669"/>
      <c r="D7" s="640">
        <f>Supplier1!$D$7</f>
        <v>0</v>
      </c>
      <c r="E7" s="641"/>
      <c r="F7" s="642"/>
      <c r="G7" s="670" t="str">
        <f>Supplier1!G7</f>
        <v>Senior Advisor: Supplier Quality Management</v>
      </c>
      <c r="H7" s="671"/>
      <c r="I7" s="672"/>
      <c r="J7" s="30" t="s">
        <v>61</v>
      </c>
      <c r="M7" s="29"/>
    </row>
    <row r="8" spans="2:13" ht="30.75" customHeight="1" thickBot="1" x14ac:dyDescent="0.5">
      <c r="B8" s="638" t="s">
        <v>62</v>
      </c>
      <c r="C8" s="669"/>
      <c r="D8" s="640">
        <f>Supplier1!$D$8</f>
        <v>0</v>
      </c>
      <c r="E8" s="641"/>
      <c r="F8" s="642"/>
      <c r="G8" s="670" t="str">
        <f>Supplier1!G8</f>
        <v>Report Revision</v>
      </c>
      <c r="H8" s="672"/>
      <c r="I8" s="429">
        <f>Supplier1!I8</f>
        <v>1</v>
      </c>
      <c r="J8" s="31" t="s">
        <v>63</v>
      </c>
      <c r="M8" s="29"/>
    </row>
    <row r="9" spans="2:13" ht="19" thickBot="1" x14ac:dyDescent="0.5">
      <c r="B9" s="638" t="s">
        <v>64</v>
      </c>
      <c r="C9" s="639"/>
      <c r="D9" s="640">
        <f>Supplier1!$D$9</f>
        <v>0</v>
      </c>
      <c r="E9" s="641"/>
      <c r="F9" s="641"/>
      <c r="G9" s="641"/>
      <c r="H9" s="641"/>
      <c r="I9" s="642"/>
      <c r="J9" s="31" t="s">
        <v>65</v>
      </c>
    </row>
    <row r="10" spans="2:13" ht="21" x14ac:dyDescent="0.5">
      <c r="B10" s="643" t="s">
        <v>66</v>
      </c>
      <c r="C10" s="644"/>
      <c r="D10" s="719">
        <f>Supplier1!$D$10</f>
        <v>0</v>
      </c>
      <c r="E10" s="720"/>
      <c r="F10" s="720"/>
      <c r="G10" s="720"/>
      <c r="H10" s="720"/>
      <c r="I10" s="721"/>
      <c r="J10" s="32" t="s">
        <v>67</v>
      </c>
    </row>
    <row r="11" spans="2:13" ht="18.5" x14ac:dyDescent="0.45">
      <c r="B11" s="645"/>
      <c r="C11" s="646"/>
      <c r="D11" s="722"/>
      <c r="E11" s="723"/>
      <c r="F11" s="723"/>
      <c r="G11" s="723"/>
      <c r="H11" s="723"/>
      <c r="I11" s="724"/>
      <c r="J11" s="33" t="s">
        <v>68</v>
      </c>
    </row>
    <row r="12" spans="2:13" ht="19" thickBot="1" x14ac:dyDescent="0.5">
      <c r="B12" s="645"/>
      <c r="C12" s="646"/>
      <c r="D12" s="725"/>
      <c r="E12" s="726"/>
      <c r="F12" s="726"/>
      <c r="G12" s="726"/>
      <c r="H12" s="726"/>
      <c r="I12" s="727"/>
      <c r="J12" s="33" t="s">
        <v>69</v>
      </c>
    </row>
    <row r="13" spans="2:13" ht="19" thickBot="1" x14ac:dyDescent="0.5">
      <c r="B13" s="499" t="s">
        <v>70</v>
      </c>
      <c r="C13" s="500"/>
      <c r="D13" s="500"/>
      <c r="E13" s="500"/>
      <c r="F13" s="500"/>
      <c r="G13" s="500"/>
      <c r="H13" s="500"/>
      <c r="I13" s="656"/>
      <c r="J13" s="33" t="s">
        <v>71</v>
      </c>
    </row>
    <row r="14" spans="2:13" ht="19.5" customHeight="1" thickBot="1" x14ac:dyDescent="0.5">
      <c r="B14" s="704" t="s">
        <v>114</v>
      </c>
      <c r="C14" s="705"/>
      <c r="D14" s="706"/>
      <c r="E14" s="707"/>
      <c r="F14" s="708"/>
      <c r="G14" s="542" t="s">
        <v>73</v>
      </c>
      <c r="H14" s="543"/>
      <c r="I14" s="544"/>
      <c r="J14" s="33" t="s">
        <v>74</v>
      </c>
    </row>
    <row r="15" spans="2:13" ht="18" customHeight="1" thickBot="1" x14ac:dyDescent="0.5">
      <c r="B15" s="661" t="s">
        <v>115</v>
      </c>
      <c r="C15" s="662"/>
      <c r="D15" s="640" t="s">
        <v>59</v>
      </c>
      <c r="E15" s="641"/>
      <c r="F15" s="642"/>
      <c r="G15" s="709"/>
      <c r="H15" s="710"/>
      <c r="I15" s="711"/>
      <c r="J15" s="33" t="s">
        <v>76</v>
      </c>
    </row>
    <row r="16" spans="2:13" ht="29.25" customHeight="1" thickBot="1" x14ac:dyDescent="0.5">
      <c r="B16" s="581" t="s">
        <v>77</v>
      </c>
      <c r="C16" s="582"/>
      <c r="D16" s="702" t="s">
        <v>59</v>
      </c>
      <c r="E16" s="675"/>
      <c r="F16" s="675"/>
      <c r="G16" s="675"/>
      <c r="H16" s="675"/>
      <c r="I16" s="676"/>
      <c r="J16" s="31"/>
    </row>
    <row r="17" spans="2:11" ht="27.75" customHeight="1" thickBot="1" x14ac:dyDescent="0.5">
      <c r="B17" s="586" t="s">
        <v>78</v>
      </c>
      <c r="C17" s="587"/>
      <c r="D17" s="703" t="s">
        <v>59</v>
      </c>
      <c r="E17" s="589"/>
      <c r="F17" s="590" t="s">
        <v>79</v>
      </c>
      <c r="G17" s="591"/>
      <c r="H17" s="448"/>
      <c r="I17" s="446"/>
      <c r="J17" s="31"/>
    </row>
    <row r="18" spans="2:11" ht="29.5" thickBot="1" x14ac:dyDescent="0.4">
      <c r="B18" s="592" t="s">
        <v>80</v>
      </c>
      <c r="C18" s="593"/>
      <c r="D18" s="36" t="s">
        <v>81</v>
      </c>
      <c r="E18" s="37">
        <f>Supplier1!E18</f>
        <v>0</v>
      </c>
      <c r="F18" s="38" t="s">
        <v>82</v>
      </c>
      <c r="G18" s="415" t="s">
        <v>116</v>
      </c>
      <c r="H18" s="37" t="s">
        <v>84</v>
      </c>
      <c r="I18" s="430" t="s">
        <v>83</v>
      </c>
    </row>
    <row r="19" spans="2:11" ht="21.5" thickBot="1" x14ac:dyDescent="0.4">
      <c r="B19" s="39"/>
      <c r="C19" s="572" t="s">
        <v>354</v>
      </c>
      <c r="D19" s="573"/>
      <c r="E19" s="573"/>
      <c r="F19" s="573"/>
      <c r="G19" s="573"/>
      <c r="H19" s="573"/>
      <c r="I19" s="574"/>
    </row>
    <row r="20" spans="2:11" ht="16.5" customHeight="1" x14ac:dyDescent="0.35">
      <c r="B20" s="659" t="s">
        <v>85</v>
      </c>
      <c r="C20" s="717"/>
      <c r="D20" s="717"/>
      <c r="E20" s="717"/>
      <c r="F20" s="717"/>
      <c r="G20" s="717"/>
      <c r="H20" s="717"/>
      <c r="I20" s="660"/>
    </row>
    <row r="21" spans="2:11" ht="16.5" customHeight="1" thickBot="1" x14ac:dyDescent="0.4">
      <c r="B21" s="622"/>
      <c r="C21" s="718"/>
      <c r="D21" s="718"/>
      <c r="E21" s="718"/>
      <c r="F21" s="718"/>
      <c r="G21" s="718"/>
      <c r="H21" s="718"/>
      <c r="I21" s="623"/>
    </row>
    <row r="22" spans="2:11" ht="22.5" customHeight="1" thickBot="1" x14ac:dyDescent="0.4">
      <c r="B22" s="499" t="s">
        <v>86</v>
      </c>
      <c r="C22" s="500"/>
      <c r="D22" s="500"/>
      <c r="E22" s="656"/>
      <c r="F22" s="500" t="s">
        <v>87</v>
      </c>
      <c r="G22" s="500"/>
      <c r="H22" s="500"/>
      <c r="I22" s="60">
        <f>Supplier1!$I$21</f>
        <v>0.25</v>
      </c>
    </row>
    <row r="23" spans="2:11" ht="15" customHeight="1" x14ac:dyDescent="0.35">
      <c r="B23" s="471" t="s">
        <v>338</v>
      </c>
      <c r="C23" s="472"/>
      <c r="D23" s="472"/>
      <c r="E23" s="472"/>
      <c r="F23" s="472"/>
      <c r="G23" s="472"/>
      <c r="H23" s="472"/>
      <c r="I23" s="473"/>
      <c r="J23" s="533" t="s">
        <v>88</v>
      </c>
      <c r="K23" s="521" t="s">
        <v>335</v>
      </c>
    </row>
    <row r="24" spans="2:11" ht="18" customHeight="1" thickBot="1" x14ac:dyDescent="0.4">
      <c r="B24" s="474" t="s">
        <v>110</v>
      </c>
      <c r="C24" s="475"/>
      <c r="D24" s="475"/>
      <c r="E24" s="475"/>
      <c r="F24" s="475"/>
      <c r="G24" s="475"/>
      <c r="H24" s="475"/>
      <c r="I24" s="476"/>
      <c r="J24" s="535"/>
      <c r="K24" s="522"/>
    </row>
    <row r="25" spans="2:11" ht="16" thickBot="1" x14ac:dyDescent="0.4">
      <c r="B25" s="699"/>
      <c r="C25" s="700"/>
      <c r="D25" s="700"/>
      <c r="E25" s="700"/>
      <c r="F25" s="700"/>
      <c r="G25" s="66" t="s">
        <v>117</v>
      </c>
      <c r="H25" s="66" t="s">
        <v>91</v>
      </c>
      <c r="I25" s="66" t="s">
        <v>92</v>
      </c>
      <c r="J25" s="361" t="s">
        <v>93</v>
      </c>
      <c r="K25" s="346" t="s">
        <v>334</v>
      </c>
    </row>
    <row r="26" spans="2:11" ht="15" customHeight="1" x14ac:dyDescent="0.35">
      <c r="B26" s="607" t="s">
        <v>94</v>
      </c>
      <c r="C26" s="608"/>
      <c r="D26" s="608"/>
      <c r="E26" s="608"/>
      <c r="F26" s="701"/>
      <c r="G26" s="333">
        <f>Supplier1!G25</f>
        <v>1</v>
      </c>
      <c r="H26" s="423"/>
      <c r="I26" s="423"/>
      <c r="J26" s="418"/>
      <c r="K26" s="515"/>
    </row>
    <row r="27" spans="2:11" ht="15" customHeight="1" x14ac:dyDescent="0.35">
      <c r="B27" s="607" t="s">
        <v>95</v>
      </c>
      <c r="C27" s="608"/>
      <c r="D27" s="608"/>
      <c r="E27" s="608"/>
      <c r="F27" s="701"/>
      <c r="G27" s="327">
        <f>Supplier1!G26</f>
        <v>1</v>
      </c>
      <c r="H27" s="419"/>
      <c r="I27" s="419"/>
      <c r="J27" s="420" t="s">
        <v>59</v>
      </c>
      <c r="K27" s="516"/>
    </row>
    <row r="28" spans="2:11" ht="15" customHeight="1" x14ac:dyDescent="0.35">
      <c r="B28" s="607" t="s">
        <v>230</v>
      </c>
      <c r="C28" s="608"/>
      <c r="D28" s="608"/>
      <c r="E28" s="608"/>
      <c r="F28" s="701"/>
      <c r="G28" s="327">
        <f>Supplier1!G27</f>
        <v>1</v>
      </c>
      <c r="H28" s="419"/>
      <c r="I28" s="419"/>
      <c r="J28" s="420" t="s">
        <v>59</v>
      </c>
      <c r="K28" s="516"/>
    </row>
    <row r="29" spans="2:11" ht="15" customHeight="1" thickBot="1" x14ac:dyDescent="0.4">
      <c r="B29" s="607" t="s">
        <v>96</v>
      </c>
      <c r="C29" s="608"/>
      <c r="D29" s="608"/>
      <c r="E29" s="608"/>
      <c r="F29" s="701"/>
      <c r="G29" s="330">
        <f>Supplier1!G28</f>
        <v>1</v>
      </c>
      <c r="H29" s="421"/>
      <c r="I29" s="421"/>
      <c r="J29" s="422" t="s">
        <v>59</v>
      </c>
      <c r="K29" s="516"/>
    </row>
    <row r="30" spans="2:11" ht="15" thickBot="1" x14ac:dyDescent="0.4">
      <c r="B30" s="45" t="s">
        <v>98</v>
      </c>
      <c r="C30" s="46"/>
      <c r="D30" s="46"/>
      <c r="E30" s="46"/>
      <c r="F30" s="47"/>
      <c r="G30" s="62">
        <f>SUM(G26:G29)</f>
        <v>4</v>
      </c>
      <c r="H30" s="49">
        <f>($G26*H26)+($G27*H27)+($G28*H28)+($G29*H29)</f>
        <v>0</v>
      </c>
      <c r="I30" s="49">
        <f>($G26*I26)+($G27*I27)+($G28*I28)+($G29*I29)</f>
        <v>0</v>
      </c>
      <c r="K30" s="516"/>
    </row>
    <row r="31" spans="2:11" ht="29.25" customHeight="1" thickBot="1" x14ac:dyDescent="0.4">
      <c r="B31" s="696" t="s">
        <v>99</v>
      </c>
      <c r="C31" s="697"/>
      <c r="D31" s="697"/>
      <c r="E31" s="697"/>
      <c r="F31" s="698"/>
      <c r="G31" s="63"/>
      <c r="H31" s="51">
        <f>IF(G30=0,0,H30/$G$30/2*100%*$I$22)</f>
        <v>0</v>
      </c>
      <c r="I31" s="52">
        <f>IF(G30=0,0,I30/$G$30/2*100%*$I$22)</f>
        <v>0</v>
      </c>
      <c r="K31" s="516"/>
    </row>
    <row r="32" spans="2:11" ht="15.75" customHeight="1" x14ac:dyDescent="0.35">
      <c r="B32" s="471" t="s">
        <v>338</v>
      </c>
      <c r="C32" s="472"/>
      <c r="D32" s="472"/>
      <c r="E32" s="472"/>
      <c r="F32" s="472"/>
      <c r="G32" s="472"/>
      <c r="H32" s="472"/>
      <c r="I32" s="473"/>
      <c r="J32" s="692" t="s">
        <v>88</v>
      </c>
      <c r="K32" s="516"/>
    </row>
    <row r="33" spans="2:13" ht="16.5" customHeight="1" thickBot="1" x14ac:dyDescent="0.4">
      <c r="B33" s="474" t="s">
        <v>314</v>
      </c>
      <c r="C33" s="475"/>
      <c r="D33" s="475"/>
      <c r="E33" s="475"/>
      <c r="F33" s="475"/>
      <c r="G33" s="475"/>
      <c r="H33" s="475"/>
      <c r="I33" s="476"/>
      <c r="J33" s="693"/>
      <c r="K33" s="516"/>
      <c r="M33" t="s">
        <v>59</v>
      </c>
    </row>
    <row r="34" spans="2:13" ht="16" thickBot="1" x14ac:dyDescent="0.4">
      <c r="B34" s="597"/>
      <c r="C34" s="598"/>
      <c r="D34" s="598"/>
      <c r="E34" s="598"/>
      <c r="F34" s="598"/>
      <c r="G34" s="340" t="s">
        <v>117</v>
      </c>
      <c r="H34" s="66" t="s">
        <v>91</v>
      </c>
      <c r="I34" s="66" t="s">
        <v>92</v>
      </c>
      <c r="J34" s="347" t="s">
        <v>93</v>
      </c>
      <c r="K34" s="516"/>
    </row>
    <row r="35" spans="2:13" ht="15.75" customHeight="1" x14ac:dyDescent="0.35">
      <c r="B35" s="599" t="s">
        <v>385</v>
      </c>
      <c r="C35" s="600"/>
      <c r="D35" s="600"/>
      <c r="E35" s="600"/>
      <c r="F35" s="601"/>
      <c r="G35" s="329">
        <f>Supplier1!G34</f>
        <v>0</v>
      </c>
      <c r="H35" s="431"/>
      <c r="I35" s="417"/>
      <c r="J35" s="418"/>
      <c r="K35" s="516"/>
    </row>
    <row r="36" spans="2:13" ht="15.75" customHeight="1" x14ac:dyDescent="0.35">
      <c r="B36" s="563" t="s">
        <v>358</v>
      </c>
      <c r="C36" s="564"/>
      <c r="D36" s="564"/>
      <c r="E36" s="564"/>
      <c r="F36" s="565"/>
      <c r="G36" s="327">
        <f>Supplier1!G35</f>
        <v>0</v>
      </c>
      <c r="H36" s="432"/>
      <c r="I36" s="419"/>
      <c r="J36" s="433"/>
      <c r="K36" s="516"/>
    </row>
    <row r="37" spans="2:13" ht="15.75" customHeight="1" x14ac:dyDescent="0.35">
      <c r="B37" s="563" t="s">
        <v>355</v>
      </c>
      <c r="C37" s="564"/>
      <c r="D37" s="564"/>
      <c r="E37" s="564"/>
      <c r="F37" s="565"/>
      <c r="G37" s="327">
        <f>Supplier1!G36</f>
        <v>0</v>
      </c>
      <c r="H37" s="432"/>
      <c r="I37" s="419"/>
      <c r="J37" s="420" t="s">
        <v>59</v>
      </c>
      <c r="K37" s="516"/>
    </row>
    <row r="38" spans="2:13" ht="15.75" customHeight="1" x14ac:dyDescent="0.35">
      <c r="B38" s="563" t="s">
        <v>357</v>
      </c>
      <c r="C38" s="564"/>
      <c r="D38" s="564"/>
      <c r="E38" s="564"/>
      <c r="F38" s="565"/>
      <c r="G38" s="327">
        <f>Supplier1!G37</f>
        <v>0</v>
      </c>
      <c r="H38" s="432"/>
      <c r="I38" s="419"/>
      <c r="J38" s="420" t="s">
        <v>59</v>
      </c>
      <c r="K38" s="516"/>
    </row>
    <row r="39" spans="2:13" ht="15.75" customHeight="1" x14ac:dyDescent="0.35">
      <c r="B39" s="563" t="s">
        <v>356</v>
      </c>
      <c r="C39" s="564"/>
      <c r="D39" s="564"/>
      <c r="E39" s="564"/>
      <c r="F39" s="565"/>
      <c r="G39" s="327">
        <f>Supplier1!G38</f>
        <v>0</v>
      </c>
      <c r="H39" s="432"/>
      <c r="I39" s="419"/>
      <c r="J39" s="420" t="s">
        <v>59</v>
      </c>
      <c r="K39" s="516"/>
    </row>
    <row r="40" spans="2:13" ht="15.75" customHeight="1" x14ac:dyDescent="0.35">
      <c r="B40" s="563" t="s">
        <v>359</v>
      </c>
      <c r="C40" s="564"/>
      <c r="D40" s="564"/>
      <c r="E40" s="564"/>
      <c r="F40" s="565"/>
      <c r="G40" s="327">
        <f>Supplier1!G39</f>
        <v>0</v>
      </c>
      <c r="H40" s="432"/>
      <c r="I40" s="419"/>
      <c r="J40" s="420" t="s">
        <v>59</v>
      </c>
      <c r="K40" s="516"/>
    </row>
    <row r="41" spans="2:13" ht="15.75" customHeight="1" x14ac:dyDescent="0.35">
      <c r="B41" s="563" t="s">
        <v>360</v>
      </c>
      <c r="C41" s="564"/>
      <c r="D41" s="564"/>
      <c r="E41" s="564"/>
      <c r="F41" s="565"/>
      <c r="G41" s="327">
        <f>Supplier1!G40</f>
        <v>0</v>
      </c>
      <c r="H41" s="432"/>
      <c r="I41" s="419"/>
      <c r="J41" s="420" t="s">
        <v>59</v>
      </c>
      <c r="K41" s="516"/>
    </row>
    <row r="42" spans="2:13" ht="15.75" customHeight="1" thickBot="1" x14ac:dyDescent="0.4">
      <c r="B42" s="566" t="s">
        <v>361</v>
      </c>
      <c r="C42" s="567"/>
      <c r="D42" s="567"/>
      <c r="E42" s="567"/>
      <c r="F42" s="568"/>
      <c r="G42" s="330">
        <f>Supplier1!G41</f>
        <v>0</v>
      </c>
      <c r="H42" s="432"/>
      <c r="I42" s="421"/>
      <c r="J42" s="422" t="s">
        <v>59</v>
      </c>
      <c r="K42" s="517"/>
    </row>
    <row r="43" spans="2:13" ht="15" thickBot="1" x14ac:dyDescent="0.4">
      <c r="B43" s="539" t="s">
        <v>98</v>
      </c>
      <c r="C43" s="540"/>
      <c r="D43" s="540"/>
      <c r="E43" s="540"/>
      <c r="F43" s="541"/>
      <c r="G43" s="53">
        <f>SUM(G35:G42)</f>
        <v>0</v>
      </c>
      <c r="H43" s="49">
        <f>($G35*H35)+($G37*H37)+($G38*H38)+($G39*H39)+($G40*H40)+($G41*H41)+($G42*H42)+(G36*H36)</f>
        <v>0</v>
      </c>
      <c r="I43" s="49">
        <f>($G35*I35)+($G37*I37)+($G38*I38)+($G39*I39)+($G40*I40)+($G41*I41)+($G42*I42)+(G36*I36)</f>
        <v>0</v>
      </c>
    </row>
    <row r="44" spans="2:13" ht="30.75" customHeight="1" thickBot="1" x14ac:dyDescent="0.4">
      <c r="B44" s="542" t="s">
        <v>100</v>
      </c>
      <c r="C44" s="543"/>
      <c r="D44" s="543"/>
      <c r="E44" s="543"/>
      <c r="F44" s="544"/>
      <c r="G44" s="54"/>
      <c r="H44" s="51">
        <f>IF(G43=0,0,H43/$G$43/2*100%*$I$22)</f>
        <v>0</v>
      </c>
      <c r="I44" s="52">
        <f>IF(G43=0,0,I43/$G$43/2*100%*$I$22)</f>
        <v>0</v>
      </c>
      <c r="L44" s="40"/>
      <c r="M44" s="40"/>
    </row>
    <row r="45" spans="2:13" s="40" customFormat="1" ht="15.75" customHeight="1" thickBot="1" x14ac:dyDescent="0.4">
      <c r="B45" s="55"/>
      <c r="C45" s="55"/>
      <c r="D45" s="55"/>
      <c r="E45" s="55"/>
      <c r="F45" s="55"/>
      <c r="G45" s="55"/>
      <c r="H45" s="55"/>
      <c r="I45" s="55"/>
      <c r="L45"/>
      <c r="M45"/>
    </row>
    <row r="46" spans="2:13" ht="21.5" thickBot="1" x14ac:dyDescent="0.4">
      <c r="B46" s="56"/>
      <c r="C46" s="572" t="s">
        <v>386</v>
      </c>
      <c r="D46" s="573"/>
      <c r="E46" s="573"/>
      <c r="F46" s="573"/>
      <c r="G46" s="573"/>
      <c r="H46" s="573"/>
      <c r="I46" s="574"/>
      <c r="J46" s="533" t="s">
        <v>88</v>
      </c>
      <c r="K46" s="521" t="s">
        <v>335</v>
      </c>
    </row>
    <row r="47" spans="2:13" ht="19" thickBot="1" x14ac:dyDescent="0.4">
      <c r="B47" s="139" t="s">
        <v>260</v>
      </c>
      <c r="C47" s="140"/>
      <c r="D47" s="140"/>
      <c r="E47" s="140"/>
      <c r="F47" s="140"/>
      <c r="G47" s="140"/>
      <c r="H47" s="140"/>
      <c r="I47" s="179">
        <f>Supplier1!$I$46</f>
        <v>0.25</v>
      </c>
      <c r="J47" s="535"/>
      <c r="K47" s="522"/>
    </row>
    <row r="48" spans="2:13" ht="16" thickBot="1" x14ac:dyDescent="0.4">
      <c r="B48" s="575"/>
      <c r="C48" s="576"/>
      <c r="D48" s="576"/>
      <c r="E48" s="576"/>
      <c r="F48" s="576"/>
      <c r="G48" s="66" t="s">
        <v>117</v>
      </c>
      <c r="H48" s="66" t="s">
        <v>91</v>
      </c>
      <c r="I48" s="363" t="s">
        <v>92</v>
      </c>
      <c r="J48" s="349" t="s">
        <v>93</v>
      </c>
      <c r="K48" s="346" t="s">
        <v>334</v>
      </c>
    </row>
    <row r="49" spans="2:11" ht="15.75" customHeight="1" x14ac:dyDescent="0.35">
      <c r="B49" s="578" t="s">
        <v>362</v>
      </c>
      <c r="C49" s="579"/>
      <c r="D49" s="579"/>
      <c r="E49" s="579"/>
      <c r="F49" s="580"/>
      <c r="G49" s="333">
        <f>Supplier1!G48</f>
        <v>1</v>
      </c>
      <c r="H49" s="417"/>
      <c r="I49" s="417"/>
      <c r="J49" s="434"/>
      <c r="K49" s="515"/>
    </row>
    <row r="50" spans="2:11" ht="15.75" customHeight="1" x14ac:dyDescent="0.35">
      <c r="B50" s="563" t="s">
        <v>363</v>
      </c>
      <c r="C50" s="564"/>
      <c r="D50" s="564"/>
      <c r="E50" s="564"/>
      <c r="F50" s="565"/>
      <c r="G50" s="327">
        <f>Supplier1!G49</f>
        <v>1</v>
      </c>
      <c r="H50" s="419"/>
      <c r="I50" s="419"/>
      <c r="J50" s="435"/>
      <c r="K50" s="516"/>
    </row>
    <row r="51" spans="2:11" ht="31.5" customHeight="1" x14ac:dyDescent="0.35">
      <c r="B51" s="563" t="s">
        <v>364</v>
      </c>
      <c r="C51" s="564"/>
      <c r="D51" s="564"/>
      <c r="E51" s="564"/>
      <c r="F51" s="565"/>
      <c r="G51" s="327">
        <f>Supplier1!G50</f>
        <v>1</v>
      </c>
      <c r="H51" s="419"/>
      <c r="I51" s="419"/>
      <c r="J51" s="435"/>
      <c r="K51" s="516"/>
    </row>
    <row r="52" spans="2:11" ht="31.5" customHeight="1" thickBot="1" x14ac:dyDescent="0.4">
      <c r="B52" s="563" t="s">
        <v>365</v>
      </c>
      <c r="C52" s="564"/>
      <c r="D52" s="564"/>
      <c r="E52" s="564"/>
      <c r="F52" s="565"/>
      <c r="G52" s="327">
        <f>Supplier1!G51</f>
        <v>1</v>
      </c>
      <c r="H52" s="419"/>
      <c r="I52" s="419"/>
      <c r="J52" s="435"/>
      <c r="K52" s="516"/>
    </row>
    <row r="53" spans="2:11" ht="31.5" hidden="1" customHeight="1" x14ac:dyDescent="0.35">
      <c r="B53" s="553"/>
      <c r="C53" s="551"/>
      <c r="D53" s="551"/>
      <c r="E53" s="551"/>
      <c r="F53" s="551"/>
      <c r="G53" s="327"/>
      <c r="H53" s="419"/>
      <c r="I53" s="419"/>
      <c r="J53" s="435" t="s">
        <v>59</v>
      </c>
      <c r="K53" s="516"/>
    </row>
    <row r="54" spans="2:11" ht="15.75" hidden="1" customHeight="1" x14ac:dyDescent="0.35">
      <c r="B54" s="553"/>
      <c r="C54" s="551"/>
      <c r="D54" s="551"/>
      <c r="E54" s="551"/>
      <c r="F54" s="551"/>
      <c r="G54" s="327"/>
      <c r="H54" s="419"/>
      <c r="I54" s="419"/>
      <c r="J54" s="435" t="s">
        <v>59</v>
      </c>
      <c r="K54" s="516"/>
    </row>
    <row r="55" spans="2:11" ht="15.75" hidden="1" customHeight="1" x14ac:dyDescent="0.35">
      <c r="B55" s="553"/>
      <c r="C55" s="551"/>
      <c r="D55" s="551"/>
      <c r="E55" s="551"/>
      <c r="F55" s="551"/>
      <c r="G55" s="327"/>
      <c r="H55" s="419"/>
      <c r="I55" s="419"/>
      <c r="J55" s="436" t="s">
        <v>59</v>
      </c>
      <c r="K55" s="516"/>
    </row>
    <row r="56" spans="2:11" ht="15.75" hidden="1" customHeight="1" thickBot="1" x14ac:dyDescent="0.4">
      <c r="B56" s="553"/>
      <c r="C56" s="551"/>
      <c r="D56" s="551"/>
      <c r="E56" s="551"/>
      <c r="F56" s="551"/>
      <c r="G56" s="330"/>
      <c r="H56" s="421"/>
      <c r="I56" s="421"/>
      <c r="J56" s="437" t="s">
        <v>59</v>
      </c>
      <c r="K56" s="517"/>
    </row>
    <row r="57" spans="2:11" ht="15.75" hidden="1" customHeight="1" thickBot="1" x14ac:dyDescent="0.4">
      <c r="B57" s="553"/>
      <c r="C57" s="551"/>
      <c r="D57" s="551"/>
      <c r="E57" s="551"/>
      <c r="F57" s="552"/>
      <c r="G57" s="326"/>
      <c r="H57" s="358"/>
      <c r="I57" s="362"/>
      <c r="J57" s="65" t="s">
        <v>59</v>
      </c>
    </row>
    <row r="58" spans="2:11" ht="15.75" hidden="1" customHeight="1" thickBot="1" x14ac:dyDescent="0.4">
      <c r="B58" s="553"/>
      <c r="C58" s="551"/>
      <c r="D58" s="551"/>
      <c r="E58" s="551"/>
      <c r="F58" s="552"/>
      <c r="G58" s="141"/>
      <c r="H58" s="42"/>
      <c r="I58" s="43"/>
      <c r="J58" s="61" t="s">
        <v>59</v>
      </c>
    </row>
    <row r="59" spans="2:11" ht="15.75" hidden="1" customHeight="1" thickBot="1" x14ac:dyDescent="0.4">
      <c r="B59" s="553"/>
      <c r="C59" s="551"/>
      <c r="D59" s="551"/>
      <c r="E59" s="551"/>
      <c r="F59" s="552"/>
      <c r="G59" s="142"/>
      <c r="H59" s="42"/>
      <c r="I59" s="43"/>
      <c r="J59" s="61"/>
    </row>
    <row r="60" spans="2:11" ht="15" thickBot="1" x14ac:dyDescent="0.4">
      <c r="B60" s="539" t="s">
        <v>102</v>
      </c>
      <c r="C60" s="540"/>
      <c r="D60" s="540"/>
      <c r="E60" s="540"/>
      <c r="F60" s="541"/>
      <c r="G60" s="143">
        <f>SUM(G49:G59)</f>
        <v>4</v>
      </c>
      <c r="H60" s="49">
        <f>($G49*H49)+($G50*H50)+($G51*H51)+($G52*H52)+($G53*H53)+($G55*H55)+($G56*H56)+($G57*H57)+(G54*H54)</f>
        <v>0</v>
      </c>
      <c r="I60" s="49">
        <f>($G49*I49)+($G50*I50)+($G51*I51)+($G52*I52)+($G53*I53)+($G55*I55)+($G56*I56)+($G57*I57)+(G54*I54)</f>
        <v>0</v>
      </c>
    </row>
    <row r="61" spans="2:11" ht="27.75" customHeight="1" thickBot="1" x14ac:dyDescent="0.4">
      <c r="B61" s="542" t="s">
        <v>103</v>
      </c>
      <c r="C61" s="543"/>
      <c r="D61" s="543"/>
      <c r="E61" s="543"/>
      <c r="F61" s="544"/>
      <c r="G61" s="54"/>
      <c r="H61" s="51">
        <f>IF(G60=0,0,H60/$G$60/2*100%*$I$47)</f>
        <v>0</v>
      </c>
      <c r="I61" s="52">
        <f>IF(G60=0,0,I60/$G$60/2*100%*$I$47)</f>
        <v>0</v>
      </c>
    </row>
    <row r="62" spans="2:11" ht="16.5" customHeight="1" thickBot="1" x14ac:dyDescent="0.4"/>
    <row r="63" spans="2:11" ht="21.5" thickBot="1" x14ac:dyDescent="0.4">
      <c r="B63" s="39"/>
      <c r="C63" s="572" t="s">
        <v>369</v>
      </c>
      <c r="D63" s="573"/>
      <c r="E63" s="573"/>
      <c r="F63" s="573"/>
      <c r="G63" s="573"/>
      <c r="H63" s="573"/>
      <c r="I63" s="574"/>
      <c r="J63" s="25"/>
    </row>
    <row r="64" spans="2:11" ht="15.75" customHeight="1" x14ac:dyDescent="0.35">
      <c r="B64" s="677" t="s">
        <v>372</v>
      </c>
      <c r="C64" s="678"/>
      <c r="D64" s="678"/>
      <c r="E64" s="678"/>
      <c r="F64" s="678"/>
      <c r="G64" s="678"/>
      <c r="H64" s="678"/>
      <c r="I64" s="694">
        <f>Supplier1!$I$59</f>
        <v>0.2</v>
      </c>
      <c r="J64" s="692" t="s">
        <v>88</v>
      </c>
      <c r="K64" s="521" t="s">
        <v>335</v>
      </c>
    </row>
    <row r="65" spans="2:11" ht="18" customHeight="1" thickBot="1" x14ac:dyDescent="0.4">
      <c r="B65" s="545" t="s">
        <v>376</v>
      </c>
      <c r="C65" s="546"/>
      <c r="D65" s="546"/>
      <c r="E65" s="546"/>
      <c r="F65" s="546"/>
      <c r="G65" s="546"/>
      <c r="H65" s="546"/>
      <c r="I65" s="695"/>
      <c r="J65" s="693"/>
      <c r="K65" s="522"/>
    </row>
    <row r="66" spans="2:11" ht="16.5" customHeight="1" thickBot="1" x14ac:dyDescent="0.4">
      <c r="B66" s="547"/>
      <c r="C66" s="686"/>
      <c r="D66" s="686"/>
      <c r="E66" s="686"/>
      <c r="F66" s="687"/>
      <c r="G66" s="66" t="s">
        <v>117</v>
      </c>
      <c r="H66" s="66" t="s">
        <v>91</v>
      </c>
      <c r="I66" s="66" t="s">
        <v>92</v>
      </c>
      <c r="J66" s="324" t="s">
        <v>93</v>
      </c>
      <c r="K66" s="345" t="s">
        <v>334</v>
      </c>
    </row>
    <row r="67" spans="2:11" ht="15.75" customHeight="1" thickBot="1" x14ac:dyDescent="0.4">
      <c r="B67" s="550" t="s">
        <v>229</v>
      </c>
      <c r="C67" s="551"/>
      <c r="D67" s="551"/>
      <c r="E67" s="551"/>
      <c r="F67" s="552"/>
      <c r="G67" s="329">
        <f>Supplier1!G62</f>
        <v>1</v>
      </c>
      <c r="H67" s="425"/>
      <c r="I67" s="425"/>
      <c r="J67" s="426"/>
      <c r="K67" s="515"/>
    </row>
    <row r="68" spans="2:11" ht="15" thickBot="1" x14ac:dyDescent="0.4">
      <c r="B68" s="539" t="s">
        <v>104</v>
      </c>
      <c r="C68" s="540"/>
      <c r="D68" s="540"/>
      <c r="E68" s="540"/>
      <c r="F68" s="541"/>
      <c r="G68" s="66">
        <f>SUM(G67:G67)</f>
        <v>1</v>
      </c>
      <c r="H68" s="331">
        <f>($G67*H67)</f>
        <v>0</v>
      </c>
      <c r="I68" s="49">
        <f>($G67*I67)</f>
        <v>0</v>
      </c>
      <c r="K68" s="516"/>
    </row>
    <row r="69" spans="2:11" ht="27.75" customHeight="1" thickBot="1" x14ac:dyDescent="0.4">
      <c r="B69" s="542" t="s">
        <v>105</v>
      </c>
      <c r="C69" s="543"/>
      <c r="D69" s="543"/>
      <c r="E69" s="543"/>
      <c r="F69" s="544"/>
      <c r="G69" s="50"/>
      <c r="H69" s="51">
        <f>IF(G68=0,0,H68/$G$68/2*100%*$I$64)</f>
        <v>0</v>
      </c>
      <c r="I69" s="52">
        <f>IF(G68=0,0,I68/$G$68/2*100%*$I$64)</f>
        <v>0</v>
      </c>
      <c r="K69" s="517"/>
    </row>
    <row r="70" spans="2:11" ht="15" thickBot="1" x14ac:dyDescent="0.4"/>
    <row r="71" spans="2:11" ht="21.5" thickBot="1" x14ac:dyDescent="0.4">
      <c r="B71" s="39"/>
      <c r="C71" s="572" t="s">
        <v>370</v>
      </c>
      <c r="D71" s="573"/>
      <c r="E71" s="573"/>
      <c r="F71" s="573"/>
      <c r="G71" s="573"/>
      <c r="H71" s="573"/>
      <c r="I71" s="574"/>
    </row>
    <row r="72" spans="2:11" ht="17.25" customHeight="1" x14ac:dyDescent="0.35">
      <c r="B72" s="471" t="s">
        <v>377</v>
      </c>
      <c r="C72" s="472"/>
      <c r="D72" s="472"/>
      <c r="E72" s="472"/>
      <c r="F72" s="472"/>
      <c r="G72" s="472"/>
      <c r="H72" s="473"/>
      <c r="I72" s="683">
        <f>Supplier1!$I$67</f>
        <v>0.2</v>
      </c>
      <c r="J72" s="688" t="s">
        <v>88</v>
      </c>
      <c r="K72" s="521" t="s">
        <v>335</v>
      </c>
    </row>
    <row r="73" spans="2:11" ht="17.25" customHeight="1" x14ac:dyDescent="0.35">
      <c r="B73" s="681" t="s">
        <v>379</v>
      </c>
      <c r="C73" s="682"/>
      <c r="D73" s="682"/>
      <c r="E73" s="682"/>
      <c r="F73" s="682"/>
      <c r="G73" s="682"/>
      <c r="H73" s="691"/>
      <c r="I73" s="684"/>
      <c r="J73" s="690"/>
      <c r="K73" s="523"/>
    </row>
    <row r="74" spans="2:11" ht="15" customHeight="1" thickBot="1" x14ac:dyDescent="0.4">
      <c r="B74" s="474" t="s">
        <v>341</v>
      </c>
      <c r="C74" s="475"/>
      <c r="D74" s="475"/>
      <c r="E74" s="475"/>
      <c r="F74" s="475"/>
      <c r="G74" s="475"/>
      <c r="H74" s="476"/>
      <c r="I74" s="685"/>
      <c r="J74" s="689"/>
      <c r="K74" s="522"/>
    </row>
    <row r="75" spans="2:11" ht="16.5" customHeight="1" thickBot="1" x14ac:dyDescent="0.4">
      <c r="B75" s="536"/>
      <c r="C75" s="537"/>
      <c r="D75" s="537"/>
      <c r="E75" s="537"/>
      <c r="F75" s="538"/>
      <c r="G75" s="229" t="s">
        <v>117</v>
      </c>
      <c r="H75" s="66" t="s">
        <v>91</v>
      </c>
      <c r="I75" s="66" t="s">
        <v>92</v>
      </c>
      <c r="J75" s="325" t="s">
        <v>93</v>
      </c>
      <c r="K75" s="345" t="s">
        <v>334</v>
      </c>
    </row>
    <row r="76" spans="2:11" ht="15.75" customHeight="1" thickBot="1" x14ac:dyDescent="0.4">
      <c r="B76" s="550" t="s">
        <v>226</v>
      </c>
      <c r="C76" s="551"/>
      <c r="D76" s="551"/>
      <c r="E76" s="551"/>
      <c r="F76" s="552"/>
      <c r="G76" s="66">
        <f>Supplier1!G71</f>
        <v>1</v>
      </c>
      <c r="H76" s="425"/>
      <c r="I76" s="425"/>
      <c r="J76" s="438"/>
      <c r="K76" s="515"/>
    </row>
    <row r="77" spans="2:11" ht="15" thickBot="1" x14ac:dyDescent="0.4">
      <c r="B77" s="539" t="s">
        <v>106</v>
      </c>
      <c r="C77" s="540"/>
      <c r="D77" s="540"/>
      <c r="E77" s="540"/>
      <c r="F77" s="541"/>
      <c r="G77" s="66">
        <f>SUM(G76:G76)</f>
        <v>1</v>
      </c>
      <c r="H77" s="331">
        <f>($G76*H76)</f>
        <v>0</v>
      </c>
      <c r="I77" s="49">
        <f>($G76*I76)</f>
        <v>0</v>
      </c>
      <c r="K77" s="517"/>
    </row>
    <row r="78" spans="2:11" ht="34.5" customHeight="1" thickBot="1" x14ac:dyDescent="0.4">
      <c r="B78" s="542" t="s">
        <v>107</v>
      </c>
      <c r="C78" s="543"/>
      <c r="D78" s="543"/>
      <c r="E78" s="543"/>
      <c r="F78" s="544"/>
      <c r="G78" s="54"/>
      <c r="H78" s="51">
        <f>IF(G77=0,0,H77/$G$77/2*100%*$I$72)</f>
        <v>0</v>
      </c>
      <c r="I78" s="52">
        <f>IF(G77=0,0,I77/$G$77/2*100%*$I$72)</f>
        <v>0</v>
      </c>
    </row>
    <row r="79" spans="2:11" ht="7.5" customHeight="1" thickBot="1" x14ac:dyDescent="0.4"/>
    <row r="80" spans="2:11" ht="21.5" thickBot="1" x14ac:dyDescent="0.4">
      <c r="B80" s="39"/>
      <c r="C80" s="572" t="s">
        <v>371</v>
      </c>
      <c r="D80" s="573"/>
      <c r="E80" s="573"/>
      <c r="F80" s="573"/>
      <c r="G80" s="573"/>
      <c r="H80" s="573"/>
      <c r="I80" s="574"/>
    </row>
    <row r="81" spans="1:11" ht="17.25" customHeight="1" x14ac:dyDescent="0.35">
      <c r="B81" s="471" t="s">
        <v>387</v>
      </c>
      <c r="C81" s="472"/>
      <c r="D81" s="472"/>
      <c r="E81" s="472"/>
      <c r="F81" s="472"/>
      <c r="G81" s="472"/>
      <c r="H81" s="473"/>
      <c r="I81" s="530">
        <f>1-I22-I47-I64-I72</f>
        <v>9.9999999999999978E-2</v>
      </c>
      <c r="J81" s="688" t="s">
        <v>88</v>
      </c>
      <c r="K81" s="521" t="s">
        <v>335</v>
      </c>
    </row>
    <row r="82" spans="1:11" ht="18.75" customHeight="1" thickBot="1" x14ac:dyDescent="0.4">
      <c r="B82" s="474" t="s">
        <v>388</v>
      </c>
      <c r="C82" s="475"/>
      <c r="D82" s="475"/>
      <c r="E82" s="475"/>
      <c r="F82" s="475"/>
      <c r="G82" s="475"/>
      <c r="H82" s="476"/>
      <c r="I82" s="532"/>
      <c r="J82" s="689"/>
      <c r="K82" s="522"/>
    </row>
    <row r="83" spans="1:11" ht="16" thickBot="1" x14ac:dyDescent="0.4">
      <c r="B83" s="554"/>
      <c r="C83" s="555"/>
      <c r="D83" s="555"/>
      <c r="E83" s="555"/>
      <c r="F83" s="556"/>
      <c r="G83" s="66" t="s">
        <v>117</v>
      </c>
      <c r="H83" s="332" t="s">
        <v>91</v>
      </c>
      <c r="I83" s="66" t="s">
        <v>92</v>
      </c>
      <c r="J83" s="325" t="s">
        <v>93</v>
      </c>
      <c r="K83" s="345" t="s">
        <v>334</v>
      </c>
    </row>
    <row r="84" spans="1:11" x14ac:dyDescent="0.35">
      <c r="A84" s="4"/>
      <c r="B84" s="559" t="s">
        <v>310</v>
      </c>
      <c r="C84" s="560"/>
      <c r="D84" s="560"/>
      <c r="E84" s="560"/>
      <c r="F84" s="561"/>
      <c r="G84" s="333">
        <f>Supplier1!G79</f>
        <v>1</v>
      </c>
      <c r="H84" s="423"/>
      <c r="I84" s="439"/>
      <c r="J84" s="418"/>
      <c r="K84" s="515"/>
    </row>
    <row r="85" spans="1:11" ht="15" thickBot="1" x14ac:dyDescent="0.4">
      <c r="A85" s="4"/>
      <c r="B85" s="559" t="s">
        <v>374</v>
      </c>
      <c r="C85" s="560"/>
      <c r="D85" s="560"/>
      <c r="E85" s="560"/>
      <c r="F85" s="561"/>
      <c r="G85" s="330">
        <f>Supplier1!G80</f>
        <v>1</v>
      </c>
      <c r="H85" s="421"/>
      <c r="I85" s="440"/>
      <c r="J85" s="422"/>
      <c r="K85" s="517"/>
    </row>
    <row r="86" spans="1:11" ht="15" thickBot="1" x14ac:dyDescent="0.4">
      <c r="B86" s="539" t="s">
        <v>109</v>
      </c>
      <c r="C86" s="540"/>
      <c r="D86" s="540"/>
      <c r="E86" s="540"/>
      <c r="F86" s="541"/>
      <c r="G86" s="190">
        <f>SUM(G84:G85)</f>
        <v>2</v>
      </c>
      <c r="H86" s="58">
        <f>($G84*H84)+($G85*H85)</f>
        <v>0</v>
      </c>
      <c r="I86" s="49">
        <f>($G84*I84)+($G85*I85)</f>
        <v>0</v>
      </c>
    </row>
    <row r="87" spans="1:11" ht="27.75" customHeight="1" thickBot="1" x14ac:dyDescent="0.4">
      <c r="B87" s="542" t="s">
        <v>375</v>
      </c>
      <c r="C87" s="543"/>
      <c r="D87" s="543"/>
      <c r="E87" s="543"/>
      <c r="F87" s="544"/>
      <c r="G87" s="54"/>
      <c r="H87" s="51">
        <f>IF(G86=0,0,H86/$G$86/2*100%*$I$81)</f>
        <v>0</v>
      </c>
      <c r="I87" s="59">
        <f>IF(G86=0,0,I86/$G$86/2*100%*$I$81)</f>
        <v>0</v>
      </c>
    </row>
    <row r="89" spans="1:11" ht="15" thickBot="1" x14ac:dyDescent="0.4"/>
    <row r="90" spans="1:11" ht="15" thickBot="1" x14ac:dyDescent="0.4">
      <c r="B90" s="712" t="s">
        <v>347</v>
      </c>
      <c r="C90" s="713"/>
      <c r="D90" s="713"/>
      <c r="E90" s="713"/>
      <c r="F90" s="714"/>
    </row>
    <row r="91" spans="1:11" ht="200.25" customHeight="1" thickBot="1" x14ac:dyDescent="0.4">
      <c r="B91" s="666"/>
      <c r="C91" s="667"/>
      <c r="D91" s="667"/>
      <c r="E91" s="667"/>
      <c r="F91" s="668"/>
    </row>
  </sheetData>
  <sheetProtection formatRows="0"/>
  <protectedRanges>
    <protectedRange sqref="J67 J84:J85 J49:J59 J76 J26:J29 J35:J42" name="Clarification Sections"/>
    <protectedRange sqref="G15" name="Supplier QA person"/>
    <protectedRange sqref="D14:F15 D16" name="Supplier detail"/>
    <protectedRange sqref="I18" name="Report request"/>
    <protectedRange sqref="G18" name="QM28 request"/>
    <protectedRange sqref="D17 H17:I17" name="Tel nrs and email"/>
    <protectedRange sqref="H26:I29" name="Section A options_1"/>
    <protectedRange sqref="H35:I42" name="Section A options_2"/>
    <protectedRange sqref="H57:I59" name="Section B_1"/>
    <protectedRange sqref="H49:I56" name="Section A options_3"/>
    <protectedRange sqref="H67:I67" name="Section A options_5"/>
    <protectedRange sqref="H76:I76" name="Section A options_7"/>
    <protectedRange sqref="H84:I85" name="Section A options_9"/>
  </protectedRanges>
  <mergeCells count="118">
    <mergeCell ref="B90:F90"/>
    <mergeCell ref="B91:F91"/>
    <mergeCell ref="G2:H2"/>
    <mergeCell ref="D4:F4"/>
    <mergeCell ref="G4:H4"/>
    <mergeCell ref="D5:F5"/>
    <mergeCell ref="G5:H5"/>
    <mergeCell ref="B20:I21"/>
    <mergeCell ref="B8:C8"/>
    <mergeCell ref="D8:F8"/>
    <mergeCell ref="B9:C9"/>
    <mergeCell ref="D9:I9"/>
    <mergeCell ref="B10:C12"/>
    <mergeCell ref="D10:I12"/>
    <mergeCell ref="B6:C6"/>
    <mergeCell ref="B7:C7"/>
    <mergeCell ref="D7:F7"/>
    <mergeCell ref="G3:H3"/>
    <mergeCell ref="D2:F3"/>
    <mergeCell ref="B2:C5"/>
    <mergeCell ref="E6:F6"/>
    <mergeCell ref="G6:I6"/>
    <mergeCell ref="G7:I7"/>
    <mergeCell ref="G8:H8"/>
    <mergeCell ref="J23:J24"/>
    <mergeCell ref="B24:I24"/>
    <mergeCell ref="B16:C16"/>
    <mergeCell ref="D16:I16"/>
    <mergeCell ref="B17:C17"/>
    <mergeCell ref="D17:E17"/>
    <mergeCell ref="F17:G17"/>
    <mergeCell ref="B18:C18"/>
    <mergeCell ref="B13:I13"/>
    <mergeCell ref="B14:C14"/>
    <mergeCell ref="D14:F14"/>
    <mergeCell ref="G14:I14"/>
    <mergeCell ref="B15:C15"/>
    <mergeCell ref="D15:F15"/>
    <mergeCell ref="G15:I15"/>
    <mergeCell ref="B25:F25"/>
    <mergeCell ref="B26:F26"/>
    <mergeCell ref="B27:F27"/>
    <mergeCell ref="B28:F28"/>
    <mergeCell ref="B29:F29"/>
    <mergeCell ref="C19:I19"/>
    <mergeCell ref="B22:E22"/>
    <mergeCell ref="F22:H22"/>
    <mergeCell ref="B23:I23"/>
    <mergeCell ref="B38:F38"/>
    <mergeCell ref="B39:F39"/>
    <mergeCell ref="B40:F40"/>
    <mergeCell ref="B41:F41"/>
    <mergeCell ref="B42:F42"/>
    <mergeCell ref="B43:F43"/>
    <mergeCell ref="B31:F31"/>
    <mergeCell ref="J32:J33"/>
    <mergeCell ref="B34:F34"/>
    <mergeCell ref="B35:F35"/>
    <mergeCell ref="B36:F36"/>
    <mergeCell ref="B37:F37"/>
    <mergeCell ref="B44:F44"/>
    <mergeCell ref="C46:I46"/>
    <mergeCell ref="J46:J47"/>
    <mergeCell ref="B48:F48"/>
    <mergeCell ref="B49:F49"/>
    <mergeCell ref="B50:F50"/>
    <mergeCell ref="J64:J65"/>
    <mergeCell ref="I64:I65"/>
    <mergeCell ref="B54:F54"/>
    <mergeCell ref="B55:F55"/>
    <mergeCell ref="B56:F56"/>
    <mergeCell ref="B57:F57"/>
    <mergeCell ref="B64:H64"/>
    <mergeCell ref="J81:J82"/>
    <mergeCell ref="B83:F83"/>
    <mergeCell ref="B84:F84"/>
    <mergeCell ref="B77:F77"/>
    <mergeCell ref="J72:J74"/>
    <mergeCell ref="B68:F68"/>
    <mergeCell ref="B69:F69"/>
    <mergeCell ref="C71:I71"/>
    <mergeCell ref="B52:F52"/>
    <mergeCell ref="B65:H65"/>
    <mergeCell ref="B73:H73"/>
    <mergeCell ref="B86:F86"/>
    <mergeCell ref="B87:F87"/>
    <mergeCell ref="B32:I32"/>
    <mergeCell ref="B33:I33"/>
    <mergeCell ref="B72:H72"/>
    <mergeCell ref="B74:H74"/>
    <mergeCell ref="B81:H81"/>
    <mergeCell ref="B82:H82"/>
    <mergeCell ref="B85:F85"/>
    <mergeCell ref="B78:F78"/>
    <mergeCell ref="C80:I80"/>
    <mergeCell ref="I81:I82"/>
    <mergeCell ref="I72:I74"/>
    <mergeCell ref="B75:F75"/>
    <mergeCell ref="B76:F76"/>
    <mergeCell ref="B58:F58"/>
    <mergeCell ref="B59:F59"/>
    <mergeCell ref="B60:F60"/>
    <mergeCell ref="B61:F61"/>
    <mergeCell ref="C63:I63"/>
    <mergeCell ref="B51:F51"/>
    <mergeCell ref="B53:F53"/>
    <mergeCell ref="B66:F66"/>
    <mergeCell ref="B67:F67"/>
    <mergeCell ref="K26:K42"/>
    <mergeCell ref="K49:K56"/>
    <mergeCell ref="K67:K69"/>
    <mergeCell ref="K76:K77"/>
    <mergeCell ref="K84:K85"/>
    <mergeCell ref="K23:K24"/>
    <mergeCell ref="K46:K47"/>
    <mergeCell ref="K72:K74"/>
    <mergeCell ref="K81:K82"/>
    <mergeCell ref="K64:K65"/>
  </mergeCells>
  <dataValidations count="4">
    <dataValidation type="list" allowBlank="1" showInputMessage="1" showErrorMessage="1" prompt="Score ?_x000a_0 = no submission_x000a_1 = Data insufficient _x000a_2 = Fail major risks_x000a_3 = Fail minor risks_x000a_4 = Comply (qualified)_x000a_5 = Comply_x000a_" sqref="H57:I59">
      <formula1>$M$3:$M$8</formula1>
    </dataValidation>
    <dataValidation type="list" allowBlank="1" showInputMessage="1" showErrorMessage="1" sqref="G18 I18">
      <formula1>"Y,N"</formula1>
    </dataValidation>
    <dataValidation type="list" allowBlank="1" showInputMessage="1" showErrorMessage="1" prompt="Score ?_x000a_0 = No Submission_x000a_1 = Partially Compliant_x000a_2 = Fully Compliant_x000a__x000a_" sqref="H84:I85 H76:I76 H67:I67 H49:I56 H35:I42 H26:I29">
      <formula1>$M$2:$M$8</formula1>
    </dataValidation>
    <dataValidation allowBlank="1" showInputMessage="1" showErrorMessage="1" prompt="Rev 1 for 1st Desktop Evaluation_x000a_Rev 2 for 2nd Desktop Evaluation (Clarification)" sqref="I8"/>
  </dataValidations>
  <pageMargins left="0.7" right="0.7" top="0.75" bottom="0.75" header="0.3" footer="0.3"/>
  <pageSetup orientation="portrait" r:id="rId1"/>
  <drawing r:id="rId2"/>
  <legacyDrawing r:id="rId3"/>
  <oleObjects>
    <mc:AlternateContent xmlns:mc="http://schemas.openxmlformats.org/markup-compatibility/2006">
      <mc:Choice Requires="x14">
        <oleObject progId="Word.Picture.8" shapeId="2049" r:id="rId4">
          <objectPr defaultSize="0" autoPict="0" r:id="rId5">
            <anchor moveWithCells="1" sizeWithCells="1">
              <from>
                <xdr:col>1</xdr:col>
                <xdr:colOff>146050</xdr:colOff>
                <xdr:row>1</xdr:row>
                <xdr:rowOff>165100</xdr:rowOff>
              </from>
              <to>
                <xdr:col>1</xdr:col>
                <xdr:colOff>1257300</xdr:colOff>
                <xdr:row>4</xdr:row>
                <xdr:rowOff>165100</xdr:rowOff>
              </to>
            </anchor>
          </objectPr>
        </oleObject>
      </mc:Choice>
      <mc:Fallback>
        <oleObject progId="Word.Picture.8" shapeId="2049" r:id="rId4"/>
      </mc:Fallback>
    </mc:AlternateContent>
    <mc:AlternateContent xmlns:mc="http://schemas.openxmlformats.org/markup-compatibility/2006">
      <mc:Choice Requires="x14">
        <oleObject progId="Word.Picture.8" shapeId="2050" r:id="rId6">
          <objectPr defaultSize="0" autoPict="0" r:id="rId5">
            <anchor moveWithCells="1" sizeWithCells="1">
              <from>
                <xdr:col>1</xdr:col>
                <xdr:colOff>107950</xdr:colOff>
                <xdr:row>45</xdr:row>
                <xdr:rowOff>31750</xdr:rowOff>
              </from>
              <to>
                <xdr:col>1</xdr:col>
                <xdr:colOff>1270000</xdr:colOff>
                <xdr:row>46</xdr:row>
                <xdr:rowOff>0</xdr:rowOff>
              </to>
            </anchor>
          </objectPr>
        </oleObject>
      </mc:Choice>
      <mc:Fallback>
        <oleObject progId="Word.Picture.8" shapeId="2050" r:id="rId6"/>
      </mc:Fallback>
    </mc:AlternateContent>
    <mc:AlternateContent xmlns:mc="http://schemas.openxmlformats.org/markup-compatibility/2006">
      <mc:Choice Requires="x14">
        <oleObject progId="Word.Picture.8" shapeId="2051" r:id="rId7">
          <objectPr defaultSize="0" autoPict="0" r:id="rId5">
            <anchor moveWithCells="1" sizeWithCells="1">
              <from>
                <xdr:col>1</xdr:col>
                <xdr:colOff>107950</xdr:colOff>
                <xdr:row>18</xdr:row>
                <xdr:rowOff>31750</xdr:rowOff>
              </from>
              <to>
                <xdr:col>1</xdr:col>
                <xdr:colOff>1270000</xdr:colOff>
                <xdr:row>19</xdr:row>
                <xdr:rowOff>0</xdr:rowOff>
              </to>
            </anchor>
          </objectPr>
        </oleObject>
      </mc:Choice>
      <mc:Fallback>
        <oleObject progId="Word.Picture.8" shapeId="2051" r:id="rId7"/>
      </mc:Fallback>
    </mc:AlternateContent>
    <mc:AlternateContent xmlns:mc="http://schemas.openxmlformats.org/markup-compatibility/2006">
      <mc:Choice Requires="x14">
        <oleObject progId="Word.Picture.8" shapeId="2052" r:id="rId8">
          <objectPr defaultSize="0" autoPict="0" r:id="rId5">
            <anchor moveWithCells="1" sizeWithCells="1">
              <from>
                <xdr:col>1</xdr:col>
                <xdr:colOff>146050</xdr:colOff>
                <xdr:row>62</xdr:row>
                <xdr:rowOff>31750</xdr:rowOff>
              </from>
              <to>
                <xdr:col>1</xdr:col>
                <xdr:colOff>1308100</xdr:colOff>
                <xdr:row>63</xdr:row>
                <xdr:rowOff>0</xdr:rowOff>
              </to>
            </anchor>
          </objectPr>
        </oleObject>
      </mc:Choice>
      <mc:Fallback>
        <oleObject progId="Word.Picture.8" shapeId="2052" r:id="rId8"/>
      </mc:Fallback>
    </mc:AlternateContent>
    <mc:AlternateContent xmlns:mc="http://schemas.openxmlformats.org/markup-compatibility/2006">
      <mc:Choice Requires="x14">
        <oleObject progId="Word.Picture.8" shapeId="2053" r:id="rId9">
          <objectPr defaultSize="0" autoPict="0" r:id="rId5">
            <anchor moveWithCells="1" sizeWithCells="1">
              <from>
                <xdr:col>1</xdr:col>
                <xdr:colOff>146050</xdr:colOff>
                <xdr:row>70</xdr:row>
                <xdr:rowOff>31750</xdr:rowOff>
              </from>
              <to>
                <xdr:col>1</xdr:col>
                <xdr:colOff>1308100</xdr:colOff>
                <xdr:row>71</xdr:row>
                <xdr:rowOff>0</xdr:rowOff>
              </to>
            </anchor>
          </objectPr>
        </oleObject>
      </mc:Choice>
      <mc:Fallback>
        <oleObject progId="Word.Picture.8" shapeId="2053" r:id="rId9"/>
      </mc:Fallback>
    </mc:AlternateContent>
    <mc:AlternateContent xmlns:mc="http://schemas.openxmlformats.org/markup-compatibility/2006">
      <mc:Choice Requires="x14">
        <oleObject progId="Word.Picture.8" shapeId="2054" r:id="rId10">
          <objectPr defaultSize="0" autoPict="0" r:id="rId5">
            <anchor moveWithCells="1" sizeWithCells="1">
              <from>
                <xdr:col>1</xdr:col>
                <xdr:colOff>146050</xdr:colOff>
                <xdr:row>79</xdr:row>
                <xdr:rowOff>31750</xdr:rowOff>
              </from>
              <to>
                <xdr:col>1</xdr:col>
                <xdr:colOff>1308100</xdr:colOff>
                <xdr:row>80</xdr:row>
                <xdr:rowOff>0</xdr:rowOff>
              </to>
            </anchor>
          </objectPr>
        </oleObject>
      </mc:Choice>
      <mc:Fallback>
        <oleObject progId="Word.Picture.8" shapeId="2054" r:id="rId10"/>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90"/>
  <sheetViews>
    <sheetView topLeftCell="A39" zoomScale="80" zoomScaleNormal="80" workbookViewId="0">
      <selection activeCell="A10" sqref="A10"/>
    </sheetView>
  </sheetViews>
  <sheetFormatPr defaultRowHeight="14.5" x14ac:dyDescent="0.35"/>
  <cols>
    <col min="1" max="1" width="1" customWidth="1"/>
    <col min="2" max="2" width="20.1796875" customWidth="1"/>
    <col min="3" max="3" width="4.81640625" customWidth="1"/>
    <col min="4" max="4" width="29.54296875" customWidth="1"/>
    <col min="5" max="5" width="14.453125" customWidth="1"/>
    <col min="6" max="6" width="22.453125" customWidth="1"/>
    <col min="7" max="7" width="13.54296875" customWidth="1"/>
    <col min="8" max="8" width="10.54296875" bestFit="1" customWidth="1"/>
    <col min="9" max="9" width="27.1796875" bestFit="1" customWidth="1"/>
    <col min="10" max="10" width="46.1796875" customWidth="1"/>
    <col min="11" max="11" width="51" customWidth="1"/>
    <col min="12" max="12" width="13.453125" customWidth="1"/>
  </cols>
  <sheetData>
    <row r="1" spans="2:13" ht="8.25" customHeight="1" thickBot="1" x14ac:dyDescent="0.4"/>
    <row r="2" spans="2:13" ht="13.5" customHeight="1" thickBot="1" x14ac:dyDescent="0.4">
      <c r="B2" s="626"/>
      <c r="C2" s="736"/>
      <c r="D2" s="632" t="s">
        <v>112</v>
      </c>
      <c r="E2" s="633"/>
      <c r="F2" s="634"/>
      <c r="G2" s="539" t="s">
        <v>52</v>
      </c>
      <c r="H2" s="541"/>
      <c r="I2" s="28" t="str">
        <f>Supplier2!I2</f>
        <v>240-12248652</v>
      </c>
      <c r="L2" s="29" t="s">
        <v>53</v>
      </c>
      <c r="M2" s="29" t="s">
        <v>54</v>
      </c>
    </row>
    <row r="3" spans="2:13" ht="13.5" customHeight="1" thickBot="1" x14ac:dyDescent="0.4">
      <c r="B3" s="628"/>
      <c r="C3" s="737"/>
      <c r="D3" s="635"/>
      <c r="E3" s="636"/>
      <c r="F3" s="637"/>
      <c r="G3" s="539" t="s">
        <v>318</v>
      </c>
      <c r="H3" s="541"/>
      <c r="I3" s="28" t="str">
        <f>Supplier2!I3</f>
        <v>240-105658000</v>
      </c>
      <c r="L3" s="29">
        <v>0</v>
      </c>
      <c r="M3" s="29">
        <v>0</v>
      </c>
    </row>
    <row r="4" spans="2:13" ht="31.5" thickBot="1" x14ac:dyDescent="0.4">
      <c r="B4" s="628"/>
      <c r="C4" s="737"/>
      <c r="D4" s="635" t="s">
        <v>295</v>
      </c>
      <c r="E4" s="636"/>
      <c r="F4" s="636"/>
      <c r="G4" s="715" t="str">
        <f>Supplier1!G4:H4</f>
        <v>Quality Scorecard
Rev 6</v>
      </c>
      <c r="H4" s="716"/>
      <c r="I4" s="28" t="str">
        <f>Supplier1!I4</f>
        <v>Effective Date 01/08/2019</v>
      </c>
      <c r="J4" s="427" t="s">
        <v>55</v>
      </c>
      <c r="L4" s="29">
        <v>1</v>
      </c>
      <c r="M4" s="29">
        <v>1</v>
      </c>
    </row>
    <row r="5" spans="2:13" ht="16.5" customHeight="1" thickBot="1" x14ac:dyDescent="0.4">
      <c r="B5" s="630"/>
      <c r="C5" s="738"/>
      <c r="D5" s="619" t="s">
        <v>113</v>
      </c>
      <c r="E5" s="620"/>
      <c r="F5" s="620"/>
      <c r="G5" s="542" t="s">
        <v>56</v>
      </c>
      <c r="H5" s="544"/>
      <c r="I5" s="414">
        <f>Supplier1!I5</f>
        <v>43678</v>
      </c>
      <c r="M5" s="29">
        <v>2</v>
      </c>
    </row>
    <row r="6" spans="2:13" ht="15" thickBot="1" x14ac:dyDescent="0.4">
      <c r="B6" s="638" t="s">
        <v>57</v>
      </c>
      <c r="C6" s="669"/>
      <c r="D6" s="428">
        <f>Supplier1!D6</f>
        <v>0</v>
      </c>
      <c r="E6" s="739" t="s">
        <v>58</v>
      </c>
      <c r="F6" s="740"/>
      <c r="G6" s="710">
        <f>Supplier1!G6</f>
        <v>0</v>
      </c>
      <c r="H6" s="710"/>
      <c r="I6" s="711"/>
      <c r="M6" s="29"/>
    </row>
    <row r="7" spans="2:13" ht="19" thickBot="1" x14ac:dyDescent="0.5">
      <c r="B7" s="638" t="s">
        <v>60</v>
      </c>
      <c r="C7" s="669"/>
      <c r="D7" s="640">
        <f>Supplier1!$D$7</f>
        <v>0</v>
      </c>
      <c r="E7" s="641"/>
      <c r="F7" s="642"/>
      <c r="G7" s="670" t="str">
        <f>Supplier1!G7</f>
        <v>Senior Advisor: Supplier Quality Management</v>
      </c>
      <c r="H7" s="671"/>
      <c r="I7" s="672"/>
      <c r="J7" s="30" t="s">
        <v>61</v>
      </c>
      <c r="M7" s="29"/>
    </row>
    <row r="8" spans="2:13" ht="19" thickBot="1" x14ac:dyDescent="0.5">
      <c r="B8" s="638" t="s">
        <v>62</v>
      </c>
      <c r="C8" s="669"/>
      <c r="D8" s="640">
        <f>Supplier1!$D$8</f>
        <v>0</v>
      </c>
      <c r="E8" s="641"/>
      <c r="F8" s="642"/>
      <c r="G8" s="670" t="str">
        <f>Supplier2!G8</f>
        <v>Report Revision</v>
      </c>
      <c r="H8" s="672"/>
      <c r="I8" s="441">
        <f>Supplier2!I8</f>
        <v>1</v>
      </c>
      <c r="J8" s="31" t="s">
        <v>63</v>
      </c>
      <c r="M8" s="29"/>
    </row>
    <row r="9" spans="2:13" ht="19" thickBot="1" x14ac:dyDescent="0.5">
      <c r="B9" s="638" t="s">
        <v>64</v>
      </c>
      <c r="C9" s="639"/>
      <c r="D9" s="640">
        <f>Supplier1!$D$9</f>
        <v>0</v>
      </c>
      <c r="E9" s="641"/>
      <c r="F9" s="641"/>
      <c r="G9" s="641"/>
      <c r="H9" s="641"/>
      <c r="I9" s="642"/>
      <c r="J9" s="31" t="s">
        <v>65</v>
      </c>
    </row>
    <row r="10" spans="2:13" ht="21" x14ac:dyDescent="0.5">
      <c r="B10" s="643" t="s">
        <v>66</v>
      </c>
      <c r="C10" s="644"/>
      <c r="D10" s="719">
        <f>Supplier1!$D$10</f>
        <v>0</v>
      </c>
      <c r="E10" s="720"/>
      <c r="F10" s="720"/>
      <c r="G10" s="720"/>
      <c r="H10" s="720"/>
      <c r="I10" s="721"/>
      <c r="J10" s="32" t="s">
        <v>67</v>
      </c>
    </row>
    <row r="11" spans="2:13" ht="18.5" x14ac:dyDescent="0.45">
      <c r="B11" s="645"/>
      <c r="C11" s="646"/>
      <c r="D11" s="722"/>
      <c r="E11" s="723"/>
      <c r="F11" s="723"/>
      <c r="G11" s="723"/>
      <c r="H11" s="723"/>
      <c r="I11" s="724"/>
      <c r="J11" s="33" t="s">
        <v>68</v>
      </c>
    </row>
    <row r="12" spans="2:13" ht="19" thickBot="1" x14ac:dyDescent="0.5">
      <c r="B12" s="645"/>
      <c r="C12" s="646"/>
      <c r="D12" s="725"/>
      <c r="E12" s="726"/>
      <c r="F12" s="726"/>
      <c r="G12" s="726"/>
      <c r="H12" s="726"/>
      <c r="I12" s="727"/>
      <c r="J12" s="33" t="s">
        <v>69</v>
      </c>
    </row>
    <row r="13" spans="2:13" ht="19.5" customHeight="1" thickBot="1" x14ac:dyDescent="0.5">
      <c r="B13" s="499" t="s">
        <v>70</v>
      </c>
      <c r="C13" s="500"/>
      <c r="D13" s="500"/>
      <c r="E13" s="500"/>
      <c r="F13" s="500"/>
      <c r="G13" s="500"/>
      <c r="H13" s="500"/>
      <c r="I13" s="656"/>
      <c r="J13" s="33" t="s">
        <v>71</v>
      </c>
    </row>
    <row r="14" spans="2:13" ht="19.5" customHeight="1" thickBot="1" x14ac:dyDescent="0.5">
      <c r="B14" s="704" t="s">
        <v>114</v>
      </c>
      <c r="C14" s="705"/>
      <c r="D14" s="706"/>
      <c r="E14" s="707"/>
      <c r="F14" s="708"/>
      <c r="G14" s="542" t="s">
        <v>73</v>
      </c>
      <c r="H14" s="543"/>
      <c r="I14" s="544"/>
      <c r="J14" s="33" t="s">
        <v>74</v>
      </c>
    </row>
    <row r="15" spans="2:13" ht="18" customHeight="1" thickBot="1" x14ac:dyDescent="0.5">
      <c r="B15" s="661" t="s">
        <v>115</v>
      </c>
      <c r="C15" s="662"/>
      <c r="D15" s="640" t="s">
        <v>59</v>
      </c>
      <c r="E15" s="641"/>
      <c r="F15" s="642"/>
      <c r="G15" s="709"/>
      <c r="H15" s="710"/>
      <c r="I15" s="711"/>
      <c r="J15" s="33" t="s">
        <v>76</v>
      </c>
    </row>
    <row r="16" spans="2:13" ht="29.25" customHeight="1" thickBot="1" x14ac:dyDescent="0.5">
      <c r="B16" s="581" t="s">
        <v>77</v>
      </c>
      <c r="C16" s="582"/>
      <c r="D16" s="702" t="s">
        <v>59</v>
      </c>
      <c r="E16" s="675"/>
      <c r="F16" s="675"/>
      <c r="G16" s="675"/>
      <c r="H16" s="675"/>
      <c r="I16" s="676"/>
      <c r="J16" s="31"/>
    </row>
    <row r="17" spans="2:11" ht="30.75" customHeight="1" thickBot="1" x14ac:dyDescent="0.5">
      <c r="B17" s="586" t="s">
        <v>78</v>
      </c>
      <c r="C17" s="587"/>
      <c r="D17" s="703" t="s">
        <v>59</v>
      </c>
      <c r="E17" s="589"/>
      <c r="F17" s="590" t="s">
        <v>79</v>
      </c>
      <c r="G17" s="591"/>
      <c r="H17" s="448"/>
      <c r="I17" s="446"/>
      <c r="J17" s="31"/>
    </row>
    <row r="18" spans="2:11" ht="29.5" thickBot="1" x14ac:dyDescent="0.4">
      <c r="B18" s="592" t="s">
        <v>80</v>
      </c>
      <c r="C18" s="593"/>
      <c r="D18" s="36" t="s">
        <v>81</v>
      </c>
      <c r="E18" s="37">
        <f>Supplier2!E18</f>
        <v>0</v>
      </c>
      <c r="F18" s="38" t="s">
        <v>82</v>
      </c>
      <c r="G18" s="415" t="s">
        <v>116</v>
      </c>
      <c r="H18" s="37" t="s">
        <v>84</v>
      </c>
      <c r="I18" s="416" t="s">
        <v>83</v>
      </c>
    </row>
    <row r="19" spans="2:11" ht="26.25" customHeight="1" thickBot="1" x14ac:dyDescent="0.4">
      <c r="B19" s="39"/>
      <c r="C19" s="572" t="s">
        <v>354</v>
      </c>
      <c r="D19" s="573"/>
      <c r="E19" s="573"/>
      <c r="F19" s="573"/>
      <c r="G19" s="573"/>
      <c r="H19" s="573"/>
      <c r="I19" s="574"/>
    </row>
    <row r="20" spans="2:11" ht="30" customHeight="1" thickBot="1" x14ac:dyDescent="0.4">
      <c r="B20" s="542" t="s">
        <v>85</v>
      </c>
      <c r="C20" s="543"/>
      <c r="D20" s="543"/>
      <c r="E20" s="543"/>
      <c r="F20" s="543"/>
      <c r="G20" s="543"/>
      <c r="H20" s="543"/>
      <c r="I20" s="544"/>
    </row>
    <row r="21" spans="2:11" ht="19" thickBot="1" x14ac:dyDescent="0.4">
      <c r="B21" s="499" t="s">
        <v>86</v>
      </c>
      <c r="C21" s="500"/>
      <c r="D21" s="500"/>
      <c r="E21" s="656"/>
      <c r="F21" s="500" t="s">
        <v>87</v>
      </c>
      <c r="G21" s="500"/>
      <c r="H21" s="500"/>
      <c r="I21" s="60">
        <f>Supplier1!$I$21</f>
        <v>0.25</v>
      </c>
    </row>
    <row r="22" spans="2:11" ht="15" customHeight="1" x14ac:dyDescent="0.35">
      <c r="B22" s="471" t="s">
        <v>338</v>
      </c>
      <c r="C22" s="472"/>
      <c r="D22" s="472"/>
      <c r="E22" s="472"/>
      <c r="F22" s="472"/>
      <c r="G22" s="472"/>
      <c r="H22" s="472"/>
      <c r="I22" s="473"/>
      <c r="J22" s="692" t="s">
        <v>88</v>
      </c>
      <c r="K22" s="521" t="s">
        <v>335</v>
      </c>
    </row>
    <row r="23" spans="2:11" ht="15.75" customHeight="1" thickBot="1" x14ac:dyDescent="0.4">
      <c r="B23" s="474" t="s">
        <v>110</v>
      </c>
      <c r="C23" s="475"/>
      <c r="D23" s="475"/>
      <c r="E23" s="475"/>
      <c r="F23" s="475"/>
      <c r="G23" s="475"/>
      <c r="H23" s="475"/>
      <c r="I23" s="476"/>
      <c r="J23" s="693"/>
      <c r="K23" s="522"/>
    </row>
    <row r="24" spans="2:11" ht="16" thickBot="1" x14ac:dyDescent="0.4">
      <c r="B24" s="699"/>
      <c r="C24" s="700"/>
      <c r="D24" s="700"/>
      <c r="E24" s="700"/>
      <c r="F24" s="700"/>
      <c r="G24" s="66" t="s">
        <v>117</v>
      </c>
      <c r="H24" s="66" t="s">
        <v>91</v>
      </c>
      <c r="I24" s="66" t="s">
        <v>92</v>
      </c>
      <c r="J24" s="364" t="s">
        <v>93</v>
      </c>
      <c r="K24" s="346" t="s">
        <v>334</v>
      </c>
    </row>
    <row r="25" spans="2:11" ht="15" customHeight="1" x14ac:dyDescent="0.35">
      <c r="B25" s="607" t="s">
        <v>94</v>
      </c>
      <c r="C25" s="608"/>
      <c r="D25" s="608"/>
      <c r="E25" s="608"/>
      <c r="F25" s="701"/>
      <c r="G25" s="333">
        <f>Supplier1!G25</f>
        <v>1</v>
      </c>
      <c r="H25" s="423"/>
      <c r="I25" s="423"/>
      <c r="J25" s="418"/>
      <c r="K25" s="515"/>
    </row>
    <row r="26" spans="2:11" ht="15" customHeight="1" x14ac:dyDescent="0.35">
      <c r="B26" s="607" t="s">
        <v>95</v>
      </c>
      <c r="C26" s="608"/>
      <c r="D26" s="608"/>
      <c r="E26" s="608"/>
      <c r="F26" s="701"/>
      <c r="G26" s="327">
        <f>Supplier1!G26</f>
        <v>1</v>
      </c>
      <c r="H26" s="419"/>
      <c r="I26" s="419"/>
      <c r="J26" s="420"/>
      <c r="K26" s="516"/>
    </row>
    <row r="27" spans="2:11" ht="15" customHeight="1" x14ac:dyDescent="0.35">
      <c r="B27" s="607" t="s">
        <v>230</v>
      </c>
      <c r="C27" s="608"/>
      <c r="D27" s="608"/>
      <c r="E27" s="608"/>
      <c r="F27" s="701"/>
      <c r="G27" s="327">
        <f>Supplier1!G27</f>
        <v>1</v>
      </c>
      <c r="H27" s="419"/>
      <c r="I27" s="419"/>
      <c r="J27" s="420" t="s">
        <v>59</v>
      </c>
      <c r="K27" s="516"/>
    </row>
    <row r="28" spans="2:11" ht="15" customHeight="1" thickBot="1" x14ac:dyDescent="0.4">
      <c r="B28" s="607" t="s">
        <v>96</v>
      </c>
      <c r="C28" s="608"/>
      <c r="D28" s="608"/>
      <c r="E28" s="608"/>
      <c r="F28" s="701"/>
      <c r="G28" s="330">
        <f>Supplier1!G28</f>
        <v>1</v>
      </c>
      <c r="H28" s="421"/>
      <c r="I28" s="421"/>
      <c r="J28" s="422" t="s">
        <v>59</v>
      </c>
      <c r="K28" s="516"/>
    </row>
    <row r="29" spans="2:11" ht="15" hidden="1" customHeight="1" thickBot="1" x14ac:dyDescent="0.4">
      <c r="B29" s="733" t="s">
        <v>97</v>
      </c>
      <c r="C29" s="734"/>
      <c r="D29" s="734"/>
      <c r="E29" s="734"/>
      <c r="F29" s="735"/>
      <c r="G29" s="37" t="e">
        <f>Supplier1!#REF!</f>
        <v>#REF!</v>
      </c>
      <c r="H29" s="358"/>
      <c r="I29" s="362"/>
      <c r="J29" s="365" t="s">
        <v>59</v>
      </c>
      <c r="K29" s="516"/>
    </row>
    <row r="30" spans="2:11" ht="15" thickBot="1" x14ac:dyDescent="0.4">
      <c r="B30" s="45" t="s">
        <v>98</v>
      </c>
      <c r="C30" s="46"/>
      <c r="D30" s="46"/>
      <c r="E30" s="46"/>
      <c r="F30" s="47"/>
      <c r="G30" s="66">
        <f>SUM(G25:G28)</f>
        <v>4</v>
      </c>
      <c r="H30" s="409">
        <f>($G25*H25)+($G26*H26)+($G27*H27)+($G28*H28)</f>
        <v>0</v>
      </c>
      <c r="I30" s="410">
        <f>($G25*I25)+($G26*I26)+($G27*I27)+($G28*I28)</f>
        <v>0</v>
      </c>
      <c r="K30" s="516"/>
    </row>
    <row r="31" spans="2:11" ht="33.75" customHeight="1" thickBot="1" x14ac:dyDescent="0.4">
      <c r="B31" s="696" t="s">
        <v>99</v>
      </c>
      <c r="C31" s="697"/>
      <c r="D31" s="697"/>
      <c r="E31" s="697"/>
      <c r="F31" s="698"/>
      <c r="G31" s="63"/>
      <c r="H31" s="51">
        <f>IF(G30=0,0,H30/$G$30/2*100%*$I$21)</f>
        <v>0</v>
      </c>
      <c r="I31" s="52">
        <f>IF(G30=0,0,I30/$G$30/2*100%*$I$21)</f>
        <v>0</v>
      </c>
      <c r="K31" s="516"/>
    </row>
    <row r="32" spans="2:11" ht="15" customHeight="1" x14ac:dyDescent="0.35">
      <c r="B32" s="471" t="s">
        <v>339</v>
      </c>
      <c r="C32" s="472"/>
      <c r="D32" s="472"/>
      <c r="E32" s="472"/>
      <c r="F32" s="472"/>
      <c r="G32" s="472"/>
      <c r="H32" s="472"/>
      <c r="I32" s="473"/>
      <c r="J32" s="730" t="s">
        <v>88</v>
      </c>
      <c r="K32" s="516"/>
    </row>
    <row r="33" spans="2:13" ht="15.75" customHeight="1" thickBot="1" x14ac:dyDescent="0.4">
      <c r="B33" s="474" t="s">
        <v>314</v>
      </c>
      <c r="C33" s="475"/>
      <c r="D33" s="475"/>
      <c r="E33" s="475"/>
      <c r="F33" s="475"/>
      <c r="G33" s="475"/>
      <c r="H33" s="475"/>
      <c r="I33" s="476"/>
      <c r="J33" s="731"/>
      <c r="K33" s="516"/>
    </row>
    <row r="34" spans="2:13" ht="16" thickBot="1" x14ac:dyDescent="0.4">
      <c r="B34" s="597"/>
      <c r="C34" s="598"/>
      <c r="D34" s="598"/>
      <c r="E34" s="598"/>
      <c r="F34" s="598"/>
      <c r="G34" s="66" t="s">
        <v>117</v>
      </c>
      <c r="H34" s="66" t="s">
        <v>91</v>
      </c>
      <c r="I34" s="66" t="s">
        <v>92</v>
      </c>
      <c r="J34" s="344" t="s">
        <v>93</v>
      </c>
      <c r="K34" s="516"/>
    </row>
    <row r="35" spans="2:13" ht="30.75" customHeight="1" x14ac:dyDescent="0.35">
      <c r="B35" s="599" t="s">
        <v>385</v>
      </c>
      <c r="C35" s="600"/>
      <c r="D35" s="600"/>
      <c r="E35" s="600"/>
      <c r="F35" s="601"/>
      <c r="G35" s="333">
        <f>Supplier1!G34</f>
        <v>0</v>
      </c>
      <c r="H35" s="423"/>
      <c r="I35" s="439"/>
      <c r="J35" s="418"/>
      <c r="K35" s="516"/>
    </row>
    <row r="36" spans="2:13" ht="15.75" customHeight="1" x14ac:dyDescent="0.35">
      <c r="B36" s="563" t="s">
        <v>358</v>
      </c>
      <c r="C36" s="564"/>
      <c r="D36" s="564"/>
      <c r="E36" s="564"/>
      <c r="F36" s="565"/>
      <c r="G36" s="327">
        <f>Supplier1!G35</f>
        <v>0</v>
      </c>
      <c r="H36" s="419"/>
      <c r="I36" s="440"/>
      <c r="J36" s="420"/>
      <c r="K36" s="516"/>
    </row>
    <row r="37" spans="2:13" ht="15.75" customHeight="1" x14ac:dyDescent="0.35">
      <c r="B37" s="563" t="s">
        <v>355</v>
      </c>
      <c r="C37" s="564"/>
      <c r="D37" s="564"/>
      <c r="E37" s="564"/>
      <c r="F37" s="565"/>
      <c r="G37" s="327">
        <f>Supplier1!G36</f>
        <v>0</v>
      </c>
      <c r="H37" s="419"/>
      <c r="I37" s="440"/>
      <c r="J37" s="424"/>
      <c r="K37" s="516"/>
    </row>
    <row r="38" spans="2:13" ht="15.75" customHeight="1" x14ac:dyDescent="0.35">
      <c r="B38" s="563" t="s">
        <v>357</v>
      </c>
      <c r="C38" s="564"/>
      <c r="D38" s="564"/>
      <c r="E38" s="564"/>
      <c r="F38" s="565"/>
      <c r="G38" s="327">
        <f>Supplier1!G37</f>
        <v>0</v>
      </c>
      <c r="H38" s="419"/>
      <c r="I38" s="440"/>
      <c r="J38" s="424"/>
      <c r="K38" s="516"/>
    </row>
    <row r="39" spans="2:13" ht="15.75" customHeight="1" x14ac:dyDescent="0.35">
      <c r="B39" s="563" t="s">
        <v>356</v>
      </c>
      <c r="C39" s="564"/>
      <c r="D39" s="564"/>
      <c r="E39" s="564"/>
      <c r="F39" s="565"/>
      <c r="G39" s="327">
        <f>Supplier1!G38</f>
        <v>0</v>
      </c>
      <c r="H39" s="419"/>
      <c r="I39" s="440"/>
      <c r="J39" s="424"/>
      <c r="K39" s="516"/>
    </row>
    <row r="40" spans="2:13" ht="15.75" customHeight="1" x14ac:dyDescent="0.35">
      <c r="B40" s="563" t="s">
        <v>359</v>
      </c>
      <c r="C40" s="564"/>
      <c r="D40" s="564"/>
      <c r="E40" s="564"/>
      <c r="F40" s="565"/>
      <c r="G40" s="327">
        <f>Supplier1!G39</f>
        <v>0</v>
      </c>
      <c r="H40" s="419"/>
      <c r="I40" s="440"/>
      <c r="J40" s="424"/>
      <c r="K40" s="516"/>
    </row>
    <row r="41" spans="2:13" ht="15.75" customHeight="1" x14ac:dyDescent="0.35">
      <c r="B41" s="563" t="s">
        <v>360</v>
      </c>
      <c r="C41" s="564"/>
      <c r="D41" s="564"/>
      <c r="E41" s="564"/>
      <c r="F41" s="565"/>
      <c r="G41" s="327">
        <f>Supplier1!G40</f>
        <v>0</v>
      </c>
      <c r="H41" s="419"/>
      <c r="I41" s="440"/>
      <c r="J41" s="420"/>
      <c r="K41" s="516"/>
    </row>
    <row r="42" spans="2:13" ht="15.75" customHeight="1" thickBot="1" x14ac:dyDescent="0.4">
      <c r="B42" s="566" t="s">
        <v>361</v>
      </c>
      <c r="C42" s="567"/>
      <c r="D42" s="567"/>
      <c r="E42" s="567"/>
      <c r="F42" s="568"/>
      <c r="G42" s="330">
        <f>Supplier1!G41</f>
        <v>0</v>
      </c>
      <c r="H42" s="421"/>
      <c r="I42" s="440"/>
      <c r="J42" s="442"/>
      <c r="K42" s="517"/>
    </row>
    <row r="43" spans="2:13" ht="15" thickBot="1" x14ac:dyDescent="0.4">
      <c r="B43" s="539" t="s">
        <v>98</v>
      </c>
      <c r="C43" s="540"/>
      <c r="D43" s="540"/>
      <c r="E43" s="540"/>
      <c r="F43" s="541"/>
      <c r="G43" s="28">
        <f>SUM(G35:G42)</f>
        <v>0</v>
      </c>
      <c r="H43" s="409">
        <f>($G35*H35)+($G37*H37)+($G38*H38)+($G39*H39)+($G40*H40)+($G41*H41)+($G42*H42)+(G36*H36)</f>
        <v>0</v>
      </c>
      <c r="I43" s="410">
        <f>($G35*I35)+($G37*I37)+($G38*I38)+($G39*I39)+($G40*I40)+($G41*I41)+($G42*I42)+(G36*I36)</f>
        <v>0</v>
      </c>
    </row>
    <row r="44" spans="2:13" ht="31.5" customHeight="1" thickBot="1" x14ac:dyDescent="0.4">
      <c r="B44" s="542" t="s">
        <v>100</v>
      </c>
      <c r="C44" s="543"/>
      <c r="D44" s="543"/>
      <c r="E44" s="543"/>
      <c r="F44" s="544"/>
      <c r="G44" s="54"/>
      <c r="H44" s="51">
        <f>IF(G43=0,0,H43/$G$43/2*100%*$I$21)</f>
        <v>0</v>
      </c>
      <c r="I44" s="52">
        <f>IF(G43=0,0,I43/$G$43/2*100%*$I$21)</f>
        <v>0</v>
      </c>
      <c r="L44" s="40"/>
      <c r="M44" s="40"/>
    </row>
    <row r="45" spans="2:13" s="40" customFormat="1" ht="15" thickBot="1" x14ac:dyDescent="0.4">
      <c r="B45" s="55"/>
      <c r="C45" s="55"/>
      <c r="D45" s="55"/>
      <c r="E45" s="55"/>
      <c r="F45" s="55"/>
      <c r="G45" s="55"/>
      <c r="H45" s="55"/>
      <c r="I45" s="55"/>
      <c r="L45"/>
      <c r="M45"/>
    </row>
    <row r="46" spans="2:13" ht="21.5" thickBot="1" x14ac:dyDescent="0.4">
      <c r="B46" s="56"/>
      <c r="C46" s="572" t="s">
        <v>386</v>
      </c>
      <c r="D46" s="573"/>
      <c r="E46" s="573"/>
      <c r="F46" s="573"/>
      <c r="G46" s="573"/>
      <c r="H46" s="573"/>
      <c r="I46" s="574"/>
      <c r="J46" s="730" t="s">
        <v>88</v>
      </c>
      <c r="K46" s="521" t="s">
        <v>335</v>
      </c>
    </row>
    <row r="47" spans="2:13" ht="19" thickBot="1" x14ac:dyDescent="0.4">
      <c r="B47" s="139" t="s">
        <v>260</v>
      </c>
      <c r="C47" s="140"/>
      <c r="D47" s="140"/>
      <c r="E47" s="140"/>
      <c r="F47" s="140"/>
      <c r="G47" s="140"/>
      <c r="H47" s="140"/>
      <c r="I47" s="179">
        <f>Supplier1!$I$46</f>
        <v>0.25</v>
      </c>
      <c r="J47" s="731"/>
      <c r="K47" s="522"/>
    </row>
    <row r="48" spans="2:13" ht="16" thickBot="1" x14ac:dyDescent="0.4">
      <c r="B48" s="575"/>
      <c r="C48" s="576"/>
      <c r="D48" s="576"/>
      <c r="E48" s="576"/>
      <c r="F48" s="576"/>
      <c r="G48" s="66" t="s">
        <v>117</v>
      </c>
      <c r="H48" s="66" t="s">
        <v>91</v>
      </c>
      <c r="I48" s="66" t="s">
        <v>92</v>
      </c>
      <c r="J48" s="324" t="s">
        <v>93</v>
      </c>
      <c r="K48" s="346" t="s">
        <v>334</v>
      </c>
    </row>
    <row r="49" spans="2:11" ht="15.75" customHeight="1" x14ac:dyDescent="0.35">
      <c r="B49" s="578" t="s">
        <v>362</v>
      </c>
      <c r="C49" s="579"/>
      <c r="D49" s="579"/>
      <c r="E49" s="579"/>
      <c r="F49" s="580"/>
      <c r="G49" s="333">
        <f>Supplier1!G48</f>
        <v>1</v>
      </c>
      <c r="H49" s="423"/>
      <c r="I49" s="423"/>
      <c r="J49" s="418"/>
      <c r="K49" s="515"/>
    </row>
    <row r="50" spans="2:11" ht="15.75" customHeight="1" x14ac:dyDescent="0.35">
      <c r="B50" s="563" t="s">
        <v>363</v>
      </c>
      <c r="C50" s="564"/>
      <c r="D50" s="564"/>
      <c r="E50" s="564"/>
      <c r="F50" s="565"/>
      <c r="G50" s="327">
        <f>Supplier1!G49</f>
        <v>1</v>
      </c>
      <c r="H50" s="419"/>
      <c r="I50" s="419"/>
      <c r="J50" s="420"/>
      <c r="K50" s="516"/>
    </row>
    <row r="51" spans="2:11" ht="30.75" customHeight="1" x14ac:dyDescent="0.35">
      <c r="B51" s="563" t="s">
        <v>364</v>
      </c>
      <c r="C51" s="564"/>
      <c r="D51" s="564"/>
      <c r="E51" s="564"/>
      <c r="F51" s="565"/>
      <c r="G51" s="327">
        <f>Supplier1!G50</f>
        <v>1</v>
      </c>
      <c r="H51" s="419"/>
      <c r="I51" s="419"/>
      <c r="J51" s="420"/>
      <c r="K51" s="516"/>
    </row>
    <row r="52" spans="2:11" ht="30" customHeight="1" thickBot="1" x14ac:dyDescent="0.4">
      <c r="B52" s="563" t="s">
        <v>365</v>
      </c>
      <c r="C52" s="564"/>
      <c r="D52" s="564"/>
      <c r="E52" s="564"/>
      <c r="F52" s="565"/>
      <c r="G52" s="327">
        <f>Supplier1!G51</f>
        <v>1</v>
      </c>
      <c r="H52" s="419"/>
      <c r="I52" s="419"/>
      <c r="J52" s="420"/>
      <c r="K52" s="516"/>
    </row>
    <row r="53" spans="2:11" ht="30.75" hidden="1" customHeight="1" x14ac:dyDescent="0.35">
      <c r="B53" s="553"/>
      <c r="C53" s="551"/>
      <c r="D53" s="551"/>
      <c r="E53" s="551"/>
      <c r="F53" s="551"/>
      <c r="G53" s="327"/>
      <c r="H53" s="419"/>
      <c r="I53" s="419"/>
      <c r="J53" s="420"/>
      <c r="K53" s="516"/>
    </row>
    <row r="54" spans="2:11" ht="15.75" hidden="1" customHeight="1" x14ac:dyDescent="0.35">
      <c r="B54" s="553"/>
      <c r="C54" s="551"/>
      <c r="D54" s="551"/>
      <c r="E54" s="551"/>
      <c r="F54" s="551"/>
      <c r="G54" s="327"/>
      <c r="H54" s="419"/>
      <c r="I54" s="419"/>
      <c r="J54" s="420"/>
      <c r="K54" s="516"/>
    </row>
    <row r="55" spans="2:11" ht="15.75" hidden="1" customHeight="1" x14ac:dyDescent="0.35">
      <c r="B55" s="553"/>
      <c r="C55" s="551"/>
      <c r="D55" s="551"/>
      <c r="E55" s="551"/>
      <c r="F55" s="551"/>
      <c r="G55" s="327"/>
      <c r="H55" s="419"/>
      <c r="I55" s="419"/>
      <c r="J55" s="424"/>
      <c r="K55" s="516"/>
    </row>
    <row r="56" spans="2:11" ht="15.75" hidden="1" customHeight="1" thickBot="1" x14ac:dyDescent="0.4">
      <c r="B56" s="553"/>
      <c r="C56" s="551"/>
      <c r="D56" s="551"/>
      <c r="E56" s="551"/>
      <c r="F56" s="551"/>
      <c r="G56" s="330"/>
      <c r="H56" s="421"/>
      <c r="I56" s="421"/>
      <c r="J56" s="422"/>
      <c r="K56" s="517"/>
    </row>
    <row r="57" spans="2:11" ht="15.75" hidden="1" customHeight="1" thickBot="1" x14ac:dyDescent="0.4">
      <c r="B57" s="553"/>
      <c r="C57" s="551"/>
      <c r="D57" s="551"/>
      <c r="E57" s="551"/>
      <c r="F57" s="552"/>
      <c r="G57" s="326"/>
      <c r="H57" s="358"/>
      <c r="I57" s="362"/>
      <c r="J57" s="65" t="s">
        <v>59</v>
      </c>
    </row>
    <row r="58" spans="2:11" ht="15.75" hidden="1" customHeight="1" thickBot="1" x14ac:dyDescent="0.4">
      <c r="B58" s="553"/>
      <c r="C58" s="551"/>
      <c r="D58" s="551"/>
      <c r="E58" s="551"/>
      <c r="F58" s="552"/>
      <c r="G58" s="141"/>
      <c r="H58" s="42"/>
      <c r="I58" s="43"/>
      <c r="J58" s="61" t="s">
        <v>59</v>
      </c>
    </row>
    <row r="59" spans="2:11" ht="15.75" hidden="1" customHeight="1" thickBot="1" x14ac:dyDescent="0.4">
      <c r="B59" s="553"/>
      <c r="C59" s="551"/>
      <c r="D59" s="551"/>
      <c r="E59" s="551"/>
      <c r="F59" s="552"/>
      <c r="G59" s="142"/>
      <c r="H59" s="42"/>
      <c r="I59" s="43"/>
      <c r="J59" s="61"/>
    </row>
    <row r="60" spans="2:11" ht="15" thickBot="1" x14ac:dyDescent="0.4">
      <c r="B60" s="539" t="s">
        <v>102</v>
      </c>
      <c r="C60" s="540"/>
      <c r="D60" s="540"/>
      <c r="E60" s="540"/>
      <c r="F60" s="541"/>
      <c r="G60" s="143">
        <f>SUM(G49:G59)</f>
        <v>4</v>
      </c>
      <c r="H60" s="410">
        <f>($G49*H49)+($G50*H50)+($G51*H51)+($G52*H52)+($G53*H53)+($G55*H55)+($G56*H56)+($G57*H57)+(G54*H54)</f>
        <v>0</v>
      </c>
      <c r="I60" s="410">
        <f>($G49*I49)+($G50*I50)+($G51*I51)+($G52*I52)+($G53*I53)+($G55*I55)+($G56*I56)+($G57*I57)+(G54*I54)</f>
        <v>0</v>
      </c>
    </row>
    <row r="61" spans="2:11" ht="30" customHeight="1" thickBot="1" x14ac:dyDescent="0.4">
      <c r="B61" s="542" t="s">
        <v>103</v>
      </c>
      <c r="C61" s="543"/>
      <c r="D61" s="543"/>
      <c r="E61" s="543"/>
      <c r="F61" s="544"/>
      <c r="G61" s="54"/>
      <c r="H61" s="51">
        <f>IF(G60=0,0,H60/$G$60/2*100%*$I$47)</f>
        <v>0</v>
      </c>
      <c r="I61" s="52">
        <f>IF(G60=0,0,I60/$G$60/2*100%*$I$47)</f>
        <v>0</v>
      </c>
    </row>
    <row r="62" spans="2:11" ht="15" thickBot="1" x14ac:dyDescent="0.4"/>
    <row r="63" spans="2:11" ht="21.5" thickBot="1" x14ac:dyDescent="0.4">
      <c r="B63" s="39"/>
      <c r="C63" s="572" t="s">
        <v>369</v>
      </c>
      <c r="D63" s="573"/>
      <c r="E63" s="573"/>
      <c r="F63" s="573"/>
      <c r="G63" s="573"/>
      <c r="H63" s="573"/>
      <c r="I63" s="574"/>
      <c r="J63" s="25"/>
    </row>
    <row r="64" spans="2:11" x14ac:dyDescent="0.35">
      <c r="B64" s="677" t="s">
        <v>372</v>
      </c>
      <c r="C64" s="678"/>
      <c r="D64" s="678"/>
      <c r="E64" s="678"/>
      <c r="F64" s="678"/>
      <c r="G64" s="678"/>
      <c r="H64" s="678"/>
      <c r="I64" s="694">
        <f>Supplier1!$I$59</f>
        <v>0.2</v>
      </c>
      <c r="J64" s="730" t="s">
        <v>88</v>
      </c>
      <c r="K64" s="521" t="s">
        <v>335</v>
      </c>
    </row>
    <row r="65" spans="2:11" ht="15" thickBot="1" x14ac:dyDescent="0.4">
      <c r="B65" s="545" t="s">
        <v>376</v>
      </c>
      <c r="C65" s="546"/>
      <c r="D65" s="546"/>
      <c r="E65" s="546"/>
      <c r="F65" s="546"/>
      <c r="G65" s="546"/>
      <c r="H65" s="546"/>
      <c r="I65" s="695"/>
      <c r="J65" s="731"/>
      <c r="K65" s="522"/>
    </row>
    <row r="66" spans="2:11" ht="16.5" customHeight="1" thickBot="1" x14ac:dyDescent="0.4">
      <c r="B66" s="547"/>
      <c r="C66" s="548"/>
      <c r="D66" s="548"/>
      <c r="E66" s="548"/>
      <c r="F66" s="549"/>
      <c r="G66" s="66" t="s">
        <v>117</v>
      </c>
      <c r="H66" s="66" t="s">
        <v>91</v>
      </c>
      <c r="I66" s="66" t="s">
        <v>92</v>
      </c>
      <c r="J66" s="324" t="s">
        <v>93</v>
      </c>
      <c r="K66" s="346" t="s">
        <v>334</v>
      </c>
    </row>
    <row r="67" spans="2:11" ht="15.75" customHeight="1" thickBot="1" x14ac:dyDescent="0.4">
      <c r="B67" s="550" t="s">
        <v>229</v>
      </c>
      <c r="C67" s="551"/>
      <c r="D67" s="551"/>
      <c r="E67" s="551"/>
      <c r="F67" s="552"/>
      <c r="G67" s="333">
        <f>Supplier1!G62</f>
        <v>1</v>
      </c>
      <c r="H67" s="425"/>
      <c r="I67" s="439"/>
      <c r="J67" s="426"/>
      <c r="K67" s="515"/>
    </row>
    <row r="68" spans="2:11" ht="15" thickBot="1" x14ac:dyDescent="0.4">
      <c r="B68" s="539" t="s">
        <v>104</v>
      </c>
      <c r="C68" s="540"/>
      <c r="D68" s="540"/>
      <c r="E68" s="540"/>
      <c r="F68" s="541"/>
      <c r="G68" s="66">
        <f>SUM(G67:G67)</f>
        <v>1</v>
      </c>
      <c r="H68" s="409">
        <f>($G67*H67)</f>
        <v>0</v>
      </c>
      <c r="I68" s="410">
        <f>($G67*I67)</f>
        <v>0</v>
      </c>
      <c r="K68" s="516"/>
    </row>
    <row r="69" spans="2:11" ht="31.5" customHeight="1" thickBot="1" x14ac:dyDescent="0.4">
      <c r="B69" s="542" t="s">
        <v>105</v>
      </c>
      <c r="C69" s="543"/>
      <c r="D69" s="543"/>
      <c r="E69" s="543"/>
      <c r="F69" s="544"/>
      <c r="G69" s="50"/>
      <c r="H69" s="51">
        <f>IF(G68=0,0,H68/$G$68/2*100%*$I$64)</f>
        <v>0</v>
      </c>
      <c r="I69" s="52">
        <f>IF(G68=0,0,I68/$G$68/2*100%*$I$64)</f>
        <v>0</v>
      </c>
      <c r="K69" s="517"/>
    </row>
    <row r="70" spans="2:11" ht="15" thickBot="1" x14ac:dyDescent="0.4"/>
    <row r="71" spans="2:11" ht="21.5" thickBot="1" x14ac:dyDescent="0.4">
      <c r="B71" s="39"/>
      <c r="C71" s="572" t="s">
        <v>370</v>
      </c>
      <c r="D71" s="573"/>
      <c r="E71" s="573"/>
      <c r="F71" s="573"/>
      <c r="G71" s="573"/>
      <c r="H71" s="573"/>
      <c r="I71" s="574"/>
    </row>
    <row r="72" spans="2:11" ht="18.75" customHeight="1" x14ac:dyDescent="0.35">
      <c r="B72" s="471" t="s">
        <v>377</v>
      </c>
      <c r="C72" s="472"/>
      <c r="D72" s="472"/>
      <c r="E72" s="472"/>
      <c r="F72" s="472"/>
      <c r="G72" s="472"/>
      <c r="H72" s="473"/>
      <c r="I72" s="683">
        <f>Supplier1!$I$67</f>
        <v>0.2</v>
      </c>
      <c r="J72" s="730" t="s">
        <v>88</v>
      </c>
      <c r="K72" s="521" t="s">
        <v>335</v>
      </c>
    </row>
    <row r="73" spans="2:11" ht="18.75" customHeight="1" x14ac:dyDescent="0.35">
      <c r="B73" s="681" t="s">
        <v>379</v>
      </c>
      <c r="C73" s="682"/>
      <c r="D73" s="682"/>
      <c r="E73" s="682"/>
      <c r="F73" s="682"/>
      <c r="G73" s="682"/>
      <c r="H73" s="691"/>
      <c r="I73" s="684"/>
      <c r="J73" s="732"/>
      <c r="K73" s="523"/>
    </row>
    <row r="74" spans="2:11" ht="19.5" customHeight="1" thickBot="1" x14ac:dyDescent="0.4">
      <c r="B74" s="474" t="s">
        <v>341</v>
      </c>
      <c r="C74" s="475"/>
      <c r="D74" s="475"/>
      <c r="E74" s="475"/>
      <c r="F74" s="475"/>
      <c r="G74" s="475"/>
      <c r="H74" s="476"/>
      <c r="I74" s="685"/>
      <c r="J74" s="731"/>
      <c r="K74" s="522"/>
    </row>
    <row r="75" spans="2:11" ht="16.5" customHeight="1" thickBot="1" x14ac:dyDescent="0.4">
      <c r="B75" s="536"/>
      <c r="C75" s="537"/>
      <c r="D75" s="537"/>
      <c r="E75" s="537"/>
      <c r="F75" s="538"/>
      <c r="G75" s="66" t="s">
        <v>117</v>
      </c>
      <c r="H75" s="66" t="s">
        <v>91</v>
      </c>
      <c r="I75" s="342" t="s">
        <v>92</v>
      </c>
      <c r="J75" s="325" t="s">
        <v>93</v>
      </c>
      <c r="K75" s="346" t="s">
        <v>334</v>
      </c>
    </row>
    <row r="76" spans="2:11" ht="15.75" customHeight="1" thickBot="1" x14ac:dyDescent="0.4">
      <c r="B76" s="550" t="s">
        <v>226</v>
      </c>
      <c r="C76" s="551"/>
      <c r="D76" s="551"/>
      <c r="E76" s="551"/>
      <c r="F76" s="552"/>
      <c r="G76" s="333">
        <f>Supplier1!G71</f>
        <v>1</v>
      </c>
      <c r="H76" s="425"/>
      <c r="I76" s="425"/>
      <c r="J76" s="434"/>
      <c r="K76" s="515"/>
    </row>
    <row r="77" spans="2:11" ht="15" thickBot="1" x14ac:dyDescent="0.4">
      <c r="B77" s="539" t="s">
        <v>106</v>
      </c>
      <c r="C77" s="540"/>
      <c r="D77" s="540"/>
      <c r="E77" s="540"/>
      <c r="F77" s="541"/>
      <c r="G77" s="66">
        <f>SUM(G76:G76)</f>
        <v>1</v>
      </c>
      <c r="H77" s="409">
        <f>($G76*H76)</f>
        <v>0</v>
      </c>
      <c r="I77" s="410">
        <f>($G76*I76)</f>
        <v>0</v>
      </c>
      <c r="K77" s="517"/>
    </row>
    <row r="78" spans="2:11" ht="31.5" customHeight="1" thickBot="1" x14ac:dyDescent="0.4">
      <c r="B78" s="542" t="s">
        <v>107</v>
      </c>
      <c r="C78" s="543"/>
      <c r="D78" s="543"/>
      <c r="E78" s="543"/>
      <c r="F78" s="544"/>
      <c r="G78" s="54"/>
      <c r="H78" s="51">
        <f>IF(G77=0,0,H77/$G$77/2*100%*$I$72)</f>
        <v>0</v>
      </c>
      <c r="I78" s="52">
        <f>IF(G77=0,0,I77/$G$77/2*100%*$I$72)</f>
        <v>0</v>
      </c>
    </row>
    <row r="79" spans="2:11" ht="15" thickBot="1" x14ac:dyDescent="0.4"/>
    <row r="80" spans="2:11" ht="21.5" thickBot="1" x14ac:dyDescent="0.4">
      <c r="B80" s="39"/>
      <c r="C80" s="572" t="s">
        <v>371</v>
      </c>
      <c r="D80" s="573"/>
      <c r="E80" s="573"/>
      <c r="F80" s="573"/>
      <c r="G80" s="573"/>
      <c r="H80" s="573"/>
      <c r="I80" s="574"/>
    </row>
    <row r="81" spans="1:11" ht="18.75" customHeight="1" x14ac:dyDescent="0.35">
      <c r="B81" s="471" t="s">
        <v>387</v>
      </c>
      <c r="C81" s="472"/>
      <c r="D81" s="472"/>
      <c r="E81" s="472"/>
      <c r="F81" s="472"/>
      <c r="G81" s="472"/>
      <c r="H81" s="473"/>
      <c r="I81" s="530">
        <f>1-I21-I47-I64-I72</f>
        <v>9.9999999999999978E-2</v>
      </c>
      <c r="J81" s="730" t="s">
        <v>88</v>
      </c>
      <c r="K81" s="521" t="s">
        <v>335</v>
      </c>
    </row>
    <row r="82" spans="1:11" ht="15.75" customHeight="1" thickBot="1" x14ac:dyDescent="0.4">
      <c r="B82" s="474" t="s">
        <v>388</v>
      </c>
      <c r="C82" s="475"/>
      <c r="D82" s="475"/>
      <c r="E82" s="475"/>
      <c r="F82" s="475"/>
      <c r="G82" s="475"/>
      <c r="H82" s="476"/>
      <c r="I82" s="532"/>
      <c r="J82" s="731"/>
      <c r="K82" s="522"/>
    </row>
    <row r="83" spans="1:11" ht="16" thickBot="1" x14ac:dyDescent="0.4">
      <c r="B83" s="554"/>
      <c r="C83" s="555"/>
      <c r="D83" s="555"/>
      <c r="E83" s="555"/>
      <c r="F83" s="556"/>
      <c r="G83" s="66" t="s">
        <v>117</v>
      </c>
      <c r="H83" s="332" t="s">
        <v>91</v>
      </c>
      <c r="I83" s="66" t="s">
        <v>92</v>
      </c>
      <c r="J83" s="325" t="s">
        <v>93</v>
      </c>
      <c r="K83" s="346" t="s">
        <v>334</v>
      </c>
    </row>
    <row r="84" spans="1:11" x14ac:dyDescent="0.35">
      <c r="A84" s="4"/>
      <c r="B84" s="559" t="s">
        <v>310</v>
      </c>
      <c r="C84" s="560"/>
      <c r="D84" s="560"/>
      <c r="E84" s="560"/>
      <c r="F84" s="561"/>
      <c r="G84" s="333">
        <f>Supplier1!G79</f>
        <v>1</v>
      </c>
      <c r="H84" s="423"/>
      <c r="I84" s="423"/>
      <c r="J84" s="418"/>
      <c r="K84" s="515"/>
    </row>
    <row r="85" spans="1:11" ht="15.75" customHeight="1" thickBot="1" x14ac:dyDescent="0.4">
      <c r="A85" s="4"/>
      <c r="B85" s="559" t="s">
        <v>374</v>
      </c>
      <c r="C85" s="560"/>
      <c r="D85" s="560"/>
      <c r="E85" s="560"/>
      <c r="F85" s="561"/>
      <c r="G85" s="330">
        <f>Supplier1!G80</f>
        <v>1</v>
      </c>
      <c r="H85" s="421"/>
      <c r="I85" s="421"/>
      <c r="J85" s="422"/>
      <c r="K85" s="517"/>
    </row>
    <row r="86" spans="1:11" ht="15" thickBot="1" x14ac:dyDescent="0.4">
      <c r="B86" s="539" t="s">
        <v>109</v>
      </c>
      <c r="C86" s="540"/>
      <c r="D86" s="540"/>
      <c r="E86" s="540"/>
      <c r="F86" s="541"/>
      <c r="G86" s="66">
        <f>SUM(G84:G85)</f>
        <v>2</v>
      </c>
      <c r="H86" s="411">
        <f>($G84*H84)+($G85*H85)</f>
        <v>0</v>
      </c>
      <c r="I86" s="410">
        <f>($G84*I84)+($G85*I85)</f>
        <v>0</v>
      </c>
    </row>
    <row r="87" spans="1:11" ht="30.75" customHeight="1" thickBot="1" x14ac:dyDescent="0.4">
      <c r="B87" s="542" t="s">
        <v>375</v>
      </c>
      <c r="C87" s="543"/>
      <c r="D87" s="543"/>
      <c r="E87" s="543"/>
      <c r="F87" s="544"/>
      <c r="G87" s="54"/>
      <c r="H87" s="51">
        <f>IF(G86=0,0,H86/$G$86/2*100%*$I$81)</f>
        <v>0</v>
      </c>
      <c r="I87" s="59">
        <f>IF(G86=0,0,I86/$G$86/2*100%*$I$81)</f>
        <v>0</v>
      </c>
    </row>
    <row r="88" spans="1:11" ht="15" thickBot="1" x14ac:dyDescent="0.4"/>
    <row r="89" spans="1:11" ht="15" thickBot="1" x14ac:dyDescent="0.4">
      <c r="B89" s="712" t="s">
        <v>347</v>
      </c>
      <c r="C89" s="713"/>
      <c r="D89" s="713"/>
      <c r="E89" s="713"/>
      <c r="F89" s="714"/>
    </row>
    <row r="90" spans="1:11" ht="202.5" customHeight="1" thickBot="1" x14ac:dyDescent="0.4">
      <c r="B90" s="666"/>
      <c r="C90" s="667"/>
      <c r="D90" s="667"/>
      <c r="E90" s="667"/>
      <c r="F90" s="668"/>
    </row>
  </sheetData>
  <sheetProtection formatRows="0"/>
  <protectedRanges>
    <protectedRange sqref="J84:J85" name="Clarification Sections_1"/>
    <protectedRange sqref="D17 H17:I17" name="Tel nrs and email"/>
    <protectedRange sqref="G18" name="QM28 request"/>
    <protectedRange sqref="I18" name="Report request"/>
    <protectedRange sqref="D14:F15 D16" name="Supplier detail"/>
    <protectedRange sqref="G15" name="Supplier QA person"/>
    <protectedRange sqref="J67 J25:J29 J49:J59 J76 J35:J42" name="Clarification Sections"/>
    <protectedRange sqref="H25:I29" name="Section A options_3"/>
    <protectedRange sqref="H35:I42" name="Section A options_4"/>
    <protectedRange sqref="H57:I59" name="Section B_1"/>
    <protectedRange sqref="H49:I56" name="Section A options_5"/>
    <protectedRange sqref="H67:I67" name="Section A options_6"/>
    <protectedRange sqref="H76:I76" name="Section A options_7"/>
    <protectedRange sqref="H84:I85" name="Section A options_9"/>
  </protectedRanges>
  <mergeCells count="119">
    <mergeCell ref="B89:F89"/>
    <mergeCell ref="B90:F90"/>
    <mergeCell ref="B6:C6"/>
    <mergeCell ref="B7:C7"/>
    <mergeCell ref="D7:F7"/>
    <mergeCell ref="B2:C5"/>
    <mergeCell ref="G2:H2"/>
    <mergeCell ref="D4:F4"/>
    <mergeCell ref="G4:H4"/>
    <mergeCell ref="D5:F5"/>
    <mergeCell ref="G5:H5"/>
    <mergeCell ref="G3:H3"/>
    <mergeCell ref="D2:F3"/>
    <mergeCell ref="E6:F6"/>
    <mergeCell ref="G6:I6"/>
    <mergeCell ref="G7:I7"/>
    <mergeCell ref="B13:I13"/>
    <mergeCell ref="B14:C14"/>
    <mergeCell ref="D14:F14"/>
    <mergeCell ref="G14:I14"/>
    <mergeCell ref="B15:C15"/>
    <mergeCell ref="D15:F15"/>
    <mergeCell ref="G15:I15"/>
    <mergeCell ref="B8:C8"/>
    <mergeCell ref="D8:F8"/>
    <mergeCell ref="B9:C9"/>
    <mergeCell ref="D9:I9"/>
    <mergeCell ref="B10:C12"/>
    <mergeCell ref="D10:I12"/>
    <mergeCell ref="G8:H8"/>
    <mergeCell ref="C19:I19"/>
    <mergeCell ref="B20:I20"/>
    <mergeCell ref="B21:E21"/>
    <mergeCell ref="F21:H21"/>
    <mergeCell ref="B22:I22"/>
    <mergeCell ref="J22:J23"/>
    <mergeCell ref="B23:I23"/>
    <mergeCell ref="B16:C16"/>
    <mergeCell ref="D16:I16"/>
    <mergeCell ref="B17:C17"/>
    <mergeCell ref="D17:E17"/>
    <mergeCell ref="F17:G17"/>
    <mergeCell ref="B18:C18"/>
    <mergeCell ref="B31:F31"/>
    <mergeCell ref="B32:I32"/>
    <mergeCell ref="J32:J33"/>
    <mergeCell ref="B33:I33"/>
    <mergeCell ref="B34:F34"/>
    <mergeCell ref="B35:F35"/>
    <mergeCell ref="B24:F24"/>
    <mergeCell ref="B25:F25"/>
    <mergeCell ref="B26:F26"/>
    <mergeCell ref="B27:F27"/>
    <mergeCell ref="B28:F28"/>
    <mergeCell ref="B29:F29"/>
    <mergeCell ref="B42:F42"/>
    <mergeCell ref="B43:F43"/>
    <mergeCell ref="B44:F44"/>
    <mergeCell ref="C46:I46"/>
    <mergeCell ref="J46:J47"/>
    <mergeCell ref="B48:F48"/>
    <mergeCell ref="B36:F36"/>
    <mergeCell ref="B37:F37"/>
    <mergeCell ref="B38:F38"/>
    <mergeCell ref="B39:F39"/>
    <mergeCell ref="B40:F40"/>
    <mergeCell ref="B41:F41"/>
    <mergeCell ref="B56:F56"/>
    <mergeCell ref="B57:F57"/>
    <mergeCell ref="B58:F58"/>
    <mergeCell ref="B59:F59"/>
    <mergeCell ref="B60:F60"/>
    <mergeCell ref="B61:F61"/>
    <mergeCell ref="B49:F49"/>
    <mergeCell ref="B50:F50"/>
    <mergeCell ref="B51:F51"/>
    <mergeCell ref="B52:F52"/>
    <mergeCell ref="B54:F54"/>
    <mergeCell ref="B55:F55"/>
    <mergeCell ref="B53:F53"/>
    <mergeCell ref="C63:I63"/>
    <mergeCell ref="I64:I65"/>
    <mergeCell ref="J64:J65"/>
    <mergeCell ref="B66:F66"/>
    <mergeCell ref="B67:F67"/>
    <mergeCell ref="B64:H64"/>
    <mergeCell ref="B65:H65"/>
    <mergeCell ref="J72:J74"/>
    <mergeCell ref="B74:H74"/>
    <mergeCell ref="B68:F68"/>
    <mergeCell ref="B69:F69"/>
    <mergeCell ref="C71:I71"/>
    <mergeCell ref="B72:H72"/>
    <mergeCell ref="I72:I74"/>
    <mergeCell ref="B73:H73"/>
    <mergeCell ref="B86:F86"/>
    <mergeCell ref="B87:F87"/>
    <mergeCell ref="B85:F85"/>
    <mergeCell ref="B76:F76"/>
    <mergeCell ref="B81:H81"/>
    <mergeCell ref="I81:I82"/>
    <mergeCell ref="J81:J82"/>
    <mergeCell ref="B82:H82"/>
    <mergeCell ref="B75:F75"/>
    <mergeCell ref="B83:F83"/>
    <mergeCell ref="B84:F84"/>
    <mergeCell ref="B77:F77"/>
    <mergeCell ref="B78:F78"/>
    <mergeCell ref="C80:I80"/>
    <mergeCell ref="K25:K42"/>
    <mergeCell ref="K49:K56"/>
    <mergeCell ref="K67:K69"/>
    <mergeCell ref="K76:K77"/>
    <mergeCell ref="K84:K85"/>
    <mergeCell ref="K22:K23"/>
    <mergeCell ref="K46:K47"/>
    <mergeCell ref="K64:K65"/>
    <mergeCell ref="K72:K74"/>
    <mergeCell ref="K81:K82"/>
  </mergeCells>
  <dataValidations xWindow="599" yWindow="438" count="4">
    <dataValidation type="list" allowBlank="1" showInputMessage="1" showErrorMessage="1" sqref="G18 I18">
      <formula1>"Y,N"</formula1>
    </dataValidation>
    <dataValidation type="list" allowBlank="1" showInputMessage="1" showErrorMessage="1" prompt="Score ?_x000a_0 = no submission_x000a_1 = Data insufficient _x000a_2 = Fail major risks_x000a_3 = Fail minor risks_x000a_4 = Comply (qualified)_x000a_5 = Comply_x000a_" sqref="H29:I29 H57:I59">
      <formula1>$M$3:$M$8</formula1>
    </dataValidation>
    <dataValidation type="list" allowBlank="1" showInputMessage="1" showErrorMessage="1" prompt="Score ?_x000a_0 = No Submission_x000a_1 = Partially Compliant_x000a_2 = Fully Compliant_x000a__x000a_" sqref="H84:I85 H76:I76 H67:I67 H49:I56 H35:I42 H25:I28">
      <formula1>$M$2:$M$8</formula1>
    </dataValidation>
    <dataValidation allowBlank="1" showInputMessage="1" showErrorMessage="1" prompt="Rev 1 for 1st Desktop Evaluation_x000a_Rev 2 for 2nd Desktop Evaluation (Clarification)" sqref="I8"/>
  </dataValidations>
  <pageMargins left="0.7" right="0.7" top="0.75" bottom="0.75" header="0.3" footer="0.3"/>
  <drawing r:id="rId1"/>
  <legacyDrawing r:id="rId2"/>
  <oleObjects>
    <mc:AlternateContent xmlns:mc="http://schemas.openxmlformats.org/markup-compatibility/2006">
      <mc:Choice Requires="x14">
        <oleObject progId="Word.Picture.8" shapeId="3073" r:id="rId3">
          <objectPr defaultSize="0" autoPict="0" r:id="rId4">
            <anchor moveWithCells="1" sizeWithCells="1">
              <from>
                <xdr:col>1</xdr:col>
                <xdr:colOff>146050</xdr:colOff>
                <xdr:row>3</xdr:row>
                <xdr:rowOff>0</xdr:rowOff>
              </from>
              <to>
                <xdr:col>1</xdr:col>
                <xdr:colOff>1257300</xdr:colOff>
                <xdr:row>4</xdr:row>
                <xdr:rowOff>165100</xdr:rowOff>
              </to>
            </anchor>
          </objectPr>
        </oleObject>
      </mc:Choice>
      <mc:Fallback>
        <oleObject progId="Word.Picture.8" shapeId="3073" r:id="rId3"/>
      </mc:Fallback>
    </mc:AlternateContent>
    <mc:AlternateContent xmlns:mc="http://schemas.openxmlformats.org/markup-compatibility/2006">
      <mc:Choice Requires="x14">
        <oleObject progId="Word.Picture.8" shapeId="3074" r:id="rId5">
          <objectPr defaultSize="0" autoPict="0" r:id="rId4">
            <anchor moveWithCells="1" sizeWithCells="1">
              <from>
                <xdr:col>1</xdr:col>
                <xdr:colOff>107950</xdr:colOff>
                <xdr:row>45</xdr:row>
                <xdr:rowOff>31750</xdr:rowOff>
              </from>
              <to>
                <xdr:col>1</xdr:col>
                <xdr:colOff>1270000</xdr:colOff>
                <xdr:row>46</xdr:row>
                <xdr:rowOff>0</xdr:rowOff>
              </to>
            </anchor>
          </objectPr>
        </oleObject>
      </mc:Choice>
      <mc:Fallback>
        <oleObject progId="Word.Picture.8" shapeId="3074" r:id="rId5"/>
      </mc:Fallback>
    </mc:AlternateContent>
    <mc:AlternateContent xmlns:mc="http://schemas.openxmlformats.org/markup-compatibility/2006">
      <mc:Choice Requires="x14">
        <oleObject progId="Word.Picture.8" shapeId="3075" r:id="rId6">
          <objectPr defaultSize="0" autoPict="0" r:id="rId4">
            <anchor moveWithCells="1" sizeWithCells="1">
              <from>
                <xdr:col>1</xdr:col>
                <xdr:colOff>107950</xdr:colOff>
                <xdr:row>18</xdr:row>
                <xdr:rowOff>31750</xdr:rowOff>
              </from>
              <to>
                <xdr:col>1</xdr:col>
                <xdr:colOff>1270000</xdr:colOff>
                <xdr:row>19</xdr:row>
                <xdr:rowOff>0</xdr:rowOff>
              </to>
            </anchor>
          </objectPr>
        </oleObject>
      </mc:Choice>
      <mc:Fallback>
        <oleObject progId="Word.Picture.8" shapeId="3075" r:id="rId6"/>
      </mc:Fallback>
    </mc:AlternateContent>
    <mc:AlternateContent xmlns:mc="http://schemas.openxmlformats.org/markup-compatibility/2006">
      <mc:Choice Requires="x14">
        <oleObject progId="Word.Picture.8" shapeId="3076" r:id="rId7">
          <objectPr defaultSize="0" autoPict="0" r:id="rId4">
            <anchor moveWithCells="1" sizeWithCells="1">
              <from>
                <xdr:col>1</xdr:col>
                <xdr:colOff>146050</xdr:colOff>
                <xdr:row>62</xdr:row>
                <xdr:rowOff>31750</xdr:rowOff>
              </from>
              <to>
                <xdr:col>1</xdr:col>
                <xdr:colOff>1308100</xdr:colOff>
                <xdr:row>63</xdr:row>
                <xdr:rowOff>0</xdr:rowOff>
              </to>
            </anchor>
          </objectPr>
        </oleObject>
      </mc:Choice>
      <mc:Fallback>
        <oleObject progId="Word.Picture.8" shapeId="3076" r:id="rId7"/>
      </mc:Fallback>
    </mc:AlternateContent>
    <mc:AlternateContent xmlns:mc="http://schemas.openxmlformats.org/markup-compatibility/2006">
      <mc:Choice Requires="x14">
        <oleObject progId="Word.Picture.8" shapeId="3077" r:id="rId8">
          <objectPr defaultSize="0" autoPict="0" r:id="rId4">
            <anchor moveWithCells="1" sizeWithCells="1">
              <from>
                <xdr:col>1</xdr:col>
                <xdr:colOff>146050</xdr:colOff>
                <xdr:row>70</xdr:row>
                <xdr:rowOff>31750</xdr:rowOff>
              </from>
              <to>
                <xdr:col>1</xdr:col>
                <xdr:colOff>1308100</xdr:colOff>
                <xdr:row>71</xdr:row>
                <xdr:rowOff>0</xdr:rowOff>
              </to>
            </anchor>
          </objectPr>
        </oleObject>
      </mc:Choice>
      <mc:Fallback>
        <oleObject progId="Word.Picture.8" shapeId="3077" r:id="rId8"/>
      </mc:Fallback>
    </mc:AlternateContent>
    <mc:AlternateContent xmlns:mc="http://schemas.openxmlformats.org/markup-compatibility/2006">
      <mc:Choice Requires="x14">
        <oleObject progId="Word.Picture.8" shapeId="3078" r:id="rId9">
          <objectPr defaultSize="0" autoPict="0" r:id="rId4">
            <anchor moveWithCells="1" sizeWithCells="1">
              <from>
                <xdr:col>1</xdr:col>
                <xdr:colOff>146050</xdr:colOff>
                <xdr:row>79</xdr:row>
                <xdr:rowOff>31750</xdr:rowOff>
              </from>
              <to>
                <xdr:col>1</xdr:col>
                <xdr:colOff>1308100</xdr:colOff>
                <xdr:row>80</xdr:row>
                <xdr:rowOff>0</xdr:rowOff>
              </to>
            </anchor>
          </objectPr>
        </oleObject>
      </mc:Choice>
      <mc:Fallback>
        <oleObject progId="Word.Picture.8" shapeId="3078" r:id="rId9"/>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90"/>
  <sheetViews>
    <sheetView zoomScale="80" zoomScaleNormal="80" workbookViewId="0">
      <selection activeCell="B87" sqref="B87:F87"/>
    </sheetView>
  </sheetViews>
  <sheetFormatPr defaultRowHeight="14.5" x14ac:dyDescent="0.35"/>
  <cols>
    <col min="1" max="1" width="1" customWidth="1"/>
    <col min="2" max="2" width="20.1796875" customWidth="1"/>
    <col min="3" max="3" width="4.81640625" customWidth="1"/>
    <col min="4" max="4" width="29.54296875" customWidth="1"/>
    <col min="5" max="5" width="14.453125" customWidth="1"/>
    <col min="6" max="6" width="20.1796875" customWidth="1"/>
    <col min="7" max="7" width="12.453125" customWidth="1"/>
    <col min="8" max="8" width="11.54296875" customWidth="1"/>
    <col min="9" max="9" width="27.1796875" bestFit="1" customWidth="1"/>
    <col min="10" max="10" width="46.1796875" customWidth="1"/>
    <col min="11" max="11" width="51.54296875" customWidth="1"/>
    <col min="12" max="12" width="13.453125" customWidth="1"/>
  </cols>
  <sheetData>
    <row r="1" spans="2:13" ht="8.25" customHeight="1" thickBot="1" x14ac:dyDescent="0.4"/>
    <row r="2" spans="2:13" ht="13.5" customHeight="1" thickBot="1" x14ac:dyDescent="0.4">
      <c r="B2" s="626"/>
      <c r="C2" s="736"/>
      <c r="D2" s="632" t="s">
        <v>112</v>
      </c>
      <c r="E2" s="633"/>
      <c r="F2" s="634"/>
      <c r="G2" s="539" t="s">
        <v>52</v>
      </c>
      <c r="H2" s="541"/>
      <c r="I2" s="28" t="str">
        <f>Supplier3!I2</f>
        <v>240-12248652</v>
      </c>
      <c r="L2" s="29" t="s">
        <v>53</v>
      </c>
      <c r="M2" s="29" t="s">
        <v>54</v>
      </c>
    </row>
    <row r="3" spans="2:13" ht="13.5" customHeight="1" thickBot="1" x14ac:dyDescent="0.4">
      <c r="B3" s="628"/>
      <c r="C3" s="737"/>
      <c r="D3" s="635"/>
      <c r="E3" s="636"/>
      <c r="F3" s="637"/>
      <c r="G3" s="539" t="s">
        <v>318</v>
      </c>
      <c r="H3" s="541"/>
      <c r="I3" s="28" t="str">
        <f>Supplier3!I3</f>
        <v>240-105658000</v>
      </c>
      <c r="L3" s="29">
        <v>0</v>
      </c>
      <c r="M3" s="29">
        <v>0</v>
      </c>
    </row>
    <row r="4" spans="2:13" ht="31.5" thickBot="1" x14ac:dyDescent="0.4">
      <c r="B4" s="628"/>
      <c r="C4" s="737"/>
      <c r="D4" s="635" t="s">
        <v>295</v>
      </c>
      <c r="E4" s="636"/>
      <c r="F4" s="636"/>
      <c r="G4" s="715" t="str">
        <f>Supplier1!G4:H4</f>
        <v>Quality Scorecard
Rev 6</v>
      </c>
      <c r="H4" s="716"/>
      <c r="I4" s="28" t="str">
        <f>Supplier1!I4</f>
        <v>Effective Date 01/08/2019</v>
      </c>
      <c r="J4" s="427" t="s">
        <v>55</v>
      </c>
      <c r="L4" s="29">
        <v>1</v>
      </c>
      <c r="M4" s="29">
        <v>1</v>
      </c>
    </row>
    <row r="5" spans="2:13" ht="16.5" customHeight="1" thickBot="1" x14ac:dyDescent="0.4">
      <c r="B5" s="630"/>
      <c r="C5" s="738"/>
      <c r="D5" s="619" t="s">
        <v>113</v>
      </c>
      <c r="E5" s="620"/>
      <c r="F5" s="620"/>
      <c r="G5" s="542" t="s">
        <v>56</v>
      </c>
      <c r="H5" s="544"/>
      <c r="I5" s="444">
        <f>Supplier1!I5</f>
        <v>43678</v>
      </c>
      <c r="M5" s="29">
        <v>2</v>
      </c>
    </row>
    <row r="6" spans="2:13" ht="15" thickBot="1" x14ac:dyDescent="0.4">
      <c r="B6" s="638" t="s">
        <v>57</v>
      </c>
      <c r="C6" s="669"/>
      <c r="D6" s="428">
        <f>Supplier1!D6</f>
        <v>0</v>
      </c>
      <c r="E6" s="739" t="s">
        <v>58</v>
      </c>
      <c r="F6" s="740"/>
      <c r="G6" s="710">
        <f>Supplier1!G6</f>
        <v>0</v>
      </c>
      <c r="H6" s="710"/>
      <c r="I6" s="711"/>
      <c r="M6" s="29"/>
    </row>
    <row r="7" spans="2:13" ht="19" thickBot="1" x14ac:dyDescent="0.5">
      <c r="B7" s="638" t="s">
        <v>60</v>
      </c>
      <c r="C7" s="669"/>
      <c r="D7" s="640">
        <f>Supplier1!$D$7</f>
        <v>0</v>
      </c>
      <c r="E7" s="641"/>
      <c r="F7" s="642"/>
      <c r="G7" s="670" t="str">
        <f>Supplier3!G7</f>
        <v>Senior Advisor: Supplier Quality Management</v>
      </c>
      <c r="H7" s="671"/>
      <c r="I7" s="672"/>
      <c r="J7" s="30" t="s">
        <v>61</v>
      </c>
      <c r="M7" s="29"/>
    </row>
    <row r="8" spans="2:13" ht="19" thickBot="1" x14ac:dyDescent="0.5">
      <c r="B8" s="638" t="s">
        <v>62</v>
      </c>
      <c r="C8" s="669"/>
      <c r="D8" s="640">
        <f>Supplier1!$D$8</f>
        <v>0</v>
      </c>
      <c r="E8" s="641"/>
      <c r="F8" s="642"/>
      <c r="G8" s="670" t="str">
        <f>Supplier3!G8</f>
        <v>Report Revision</v>
      </c>
      <c r="H8" s="672"/>
      <c r="I8" s="443">
        <f>Supplier3!I8</f>
        <v>1</v>
      </c>
      <c r="J8" s="31" t="s">
        <v>63</v>
      </c>
      <c r="M8" s="29"/>
    </row>
    <row r="9" spans="2:13" ht="19" thickBot="1" x14ac:dyDescent="0.5">
      <c r="B9" s="638" t="s">
        <v>64</v>
      </c>
      <c r="C9" s="639"/>
      <c r="D9" s="640">
        <f>Supplier1!$D$9</f>
        <v>0</v>
      </c>
      <c r="E9" s="641"/>
      <c r="F9" s="641"/>
      <c r="G9" s="641"/>
      <c r="H9" s="641"/>
      <c r="I9" s="642"/>
      <c r="J9" s="31" t="s">
        <v>65</v>
      </c>
    </row>
    <row r="10" spans="2:13" ht="21" x14ac:dyDescent="0.5">
      <c r="B10" s="643" t="s">
        <v>66</v>
      </c>
      <c r="C10" s="644"/>
      <c r="D10" s="719">
        <f>Supplier1!$D$10</f>
        <v>0</v>
      </c>
      <c r="E10" s="720"/>
      <c r="F10" s="720"/>
      <c r="G10" s="720"/>
      <c r="H10" s="720"/>
      <c r="I10" s="721"/>
      <c r="J10" s="32" t="s">
        <v>67</v>
      </c>
    </row>
    <row r="11" spans="2:13" ht="18.5" x14ac:dyDescent="0.45">
      <c r="B11" s="645"/>
      <c r="C11" s="646"/>
      <c r="D11" s="722"/>
      <c r="E11" s="723"/>
      <c r="F11" s="723"/>
      <c r="G11" s="723"/>
      <c r="H11" s="723"/>
      <c r="I11" s="724"/>
      <c r="J11" s="33" t="s">
        <v>68</v>
      </c>
    </row>
    <row r="12" spans="2:13" ht="19" thickBot="1" x14ac:dyDescent="0.5">
      <c r="B12" s="645"/>
      <c r="C12" s="646"/>
      <c r="D12" s="725"/>
      <c r="E12" s="726"/>
      <c r="F12" s="726"/>
      <c r="G12" s="726"/>
      <c r="H12" s="726"/>
      <c r="I12" s="727"/>
      <c r="J12" s="33" t="s">
        <v>69</v>
      </c>
    </row>
    <row r="13" spans="2:13" ht="19.5" customHeight="1" thickBot="1" x14ac:dyDescent="0.5">
      <c r="B13" s="499" t="s">
        <v>70</v>
      </c>
      <c r="C13" s="500"/>
      <c r="D13" s="500"/>
      <c r="E13" s="500"/>
      <c r="F13" s="500"/>
      <c r="G13" s="500"/>
      <c r="H13" s="500"/>
      <c r="I13" s="656"/>
      <c r="J13" s="33" t="s">
        <v>71</v>
      </c>
    </row>
    <row r="14" spans="2:13" ht="19.5" customHeight="1" thickBot="1" x14ac:dyDescent="0.5">
      <c r="B14" s="704" t="s">
        <v>114</v>
      </c>
      <c r="C14" s="705"/>
      <c r="D14" s="706"/>
      <c r="E14" s="707"/>
      <c r="F14" s="708"/>
      <c r="G14" s="542" t="s">
        <v>73</v>
      </c>
      <c r="H14" s="543"/>
      <c r="I14" s="544"/>
      <c r="J14" s="33" t="s">
        <v>74</v>
      </c>
    </row>
    <row r="15" spans="2:13" ht="18" customHeight="1" thickBot="1" x14ac:dyDescent="0.5">
      <c r="B15" s="661" t="s">
        <v>115</v>
      </c>
      <c r="C15" s="662"/>
      <c r="D15" s="640" t="s">
        <v>59</v>
      </c>
      <c r="E15" s="641"/>
      <c r="F15" s="642"/>
      <c r="G15" s="709"/>
      <c r="H15" s="710"/>
      <c r="I15" s="711"/>
      <c r="J15" s="33" t="s">
        <v>76</v>
      </c>
    </row>
    <row r="16" spans="2:13" ht="29.25" customHeight="1" thickBot="1" x14ac:dyDescent="0.5">
      <c r="B16" s="581" t="s">
        <v>77</v>
      </c>
      <c r="C16" s="582"/>
      <c r="D16" s="702" t="s">
        <v>59</v>
      </c>
      <c r="E16" s="675"/>
      <c r="F16" s="675"/>
      <c r="G16" s="675"/>
      <c r="H16" s="675"/>
      <c r="I16" s="676"/>
      <c r="J16" s="31"/>
    </row>
    <row r="17" spans="2:11" ht="31.5" customHeight="1" thickBot="1" x14ac:dyDescent="0.5">
      <c r="B17" s="586" t="s">
        <v>78</v>
      </c>
      <c r="C17" s="587"/>
      <c r="D17" s="703" t="s">
        <v>59</v>
      </c>
      <c r="E17" s="589"/>
      <c r="F17" s="590" t="s">
        <v>79</v>
      </c>
      <c r="G17" s="591"/>
      <c r="H17" s="448"/>
      <c r="I17" s="446"/>
      <c r="J17" s="31"/>
    </row>
    <row r="18" spans="2:11" ht="29.5" thickBot="1" x14ac:dyDescent="0.4">
      <c r="B18" s="592" t="s">
        <v>80</v>
      </c>
      <c r="C18" s="593"/>
      <c r="D18" s="36" t="s">
        <v>81</v>
      </c>
      <c r="E18" s="37">
        <f>Supplier3!E18</f>
        <v>0</v>
      </c>
      <c r="F18" s="38" t="s">
        <v>82</v>
      </c>
      <c r="G18" s="415" t="s">
        <v>116</v>
      </c>
      <c r="H18" s="37" t="s">
        <v>84</v>
      </c>
      <c r="I18" s="416" t="s">
        <v>83</v>
      </c>
    </row>
    <row r="19" spans="2:11" ht="21.5" thickBot="1" x14ac:dyDescent="0.4">
      <c r="B19" s="39"/>
      <c r="C19" s="572" t="s">
        <v>354</v>
      </c>
      <c r="D19" s="573"/>
      <c r="E19" s="573"/>
      <c r="F19" s="573"/>
      <c r="G19" s="573"/>
      <c r="H19" s="573"/>
      <c r="I19" s="574"/>
    </row>
    <row r="20" spans="2:11" ht="34.5" customHeight="1" thickBot="1" x14ac:dyDescent="0.4">
      <c r="B20" s="542" t="s">
        <v>85</v>
      </c>
      <c r="C20" s="543"/>
      <c r="D20" s="543"/>
      <c r="E20" s="543"/>
      <c r="F20" s="543"/>
      <c r="G20" s="543"/>
      <c r="H20" s="543"/>
      <c r="I20" s="544"/>
    </row>
    <row r="21" spans="2:11" ht="19" thickBot="1" x14ac:dyDescent="0.4">
      <c r="B21" s="499" t="s">
        <v>86</v>
      </c>
      <c r="C21" s="500"/>
      <c r="D21" s="500"/>
      <c r="E21" s="656"/>
      <c r="F21" s="500" t="s">
        <v>87</v>
      </c>
      <c r="G21" s="500"/>
      <c r="H21" s="500"/>
      <c r="I21" s="60">
        <f>Supplier1!$I$21</f>
        <v>0.25</v>
      </c>
    </row>
    <row r="22" spans="2:11" ht="15" customHeight="1" x14ac:dyDescent="0.35">
      <c r="B22" s="471" t="s">
        <v>339</v>
      </c>
      <c r="C22" s="472"/>
      <c r="D22" s="472"/>
      <c r="E22" s="472"/>
      <c r="F22" s="472"/>
      <c r="G22" s="472"/>
      <c r="H22" s="472"/>
      <c r="I22" s="473"/>
      <c r="J22" s="743" t="s">
        <v>88</v>
      </c>
      <c r="K22" s="521" t="s">
        <v>335</v>
      </c>
    </row>
    <row r="23" spans="2:11" ht="15.75" customHeight="1" thickBot="1" x14ac:dyDescent="0.4">
      <c r="B23" s="474" t="s">
        <v>110</v>
      </c>
      <c r="C23" s="475"/>
      <c r="D23" s="475"/>
      <c r="E23" s="475"/>
      <c r="F23" s="475"/>
      <c r="G23" s="475"/>
      <c r="H23" s="475"/>
      <c r="I23" s="476"/>
      <c r="J23" s="744"/>
      <c r="K23" s="522"/>
    </row>
    <row r="24" spans="2:11" ht="16" thickBot="1" x14ac:dyDescent="0.4">
      <c r="B24" s="699"/>
      <c r="C24" s="700"/>
      <c r="D24" s="700"/>
      <c r="E24" s="700"/>
      <c r="F24" s="700"/>
      <c r="G24" s="66" t="s">
        <v>117</v>
      </c>
      <c r="H24" s="66" t="s">
        <v>91</v>
      </c>
      <c r="I24" s="66" t="s">
        <v>92</v>
      </c>
      <c r="J24" s="366" t="s">
        <v>93</v>
      </c>
      <c r="K24" s="346" t="s">
        <v>334</v>
      </c>
    </row>
    <row r="25" spans="2:11" ht="15" customHeight="1" x14ac:dyDescent="0.35">
      <c r="B25" s="607" t="s">
        <v>94</v>
      </c>
      <c r="C25" s="608"/>
      <c r="D25" s="608"/>
      <c r="E25" s="608"/>
      <c r="F25" s="701"/>
      <c r="G25" s="333">
        <f>Supplier1!G25</f>
        <v>1</v>
      </c>
      <c r="H25" s="423"/>
      <c r="I25" s="423"/>
      <c r="J25" s="418"/>
      <c r="K25" s="515"/>
    </row>
    <row r="26" spans="2:11" ht="15" customHeight="1" x14ac:dyDescent="0.35">
      <c r="B26" s="607" t="s">
        <v>95</v>
      </c>
      <c r="C26" s="608"/>
      <c r="D26" s="608"/>
      <c r="E26" s="608"/>
      <c r="F26" s="701"/>
      <c r="G26" s="327">
        <f>Supplier1!G26</f>
        <v>1</v>
      </c>
      <c r="H26" s="419"/>
      <c r="I26" s="419"/>
      <c r="J26" s="420"/>
      <c r="K26" s="516"/>
    </row>
    <row r="27" spans="2:11" ht="15" customHeight="1" x14ac:dyDescent="0.35">
      <c r="B27" s="607" t="s">
        <v>230</v>
      </c>
      <c r="C27" s="608"/>
      <c r="D27" s="608"/>
      <c r="E27" s="608"/>
      <c r="F27" s="701"/>
      <c r="G27" s="327">
        <f>Supplier1!G27</f>
        <v>1</v>
      </c>
      <c r="H27" s="419"/>
      <c r="I27" s="419"/>
      <c r="J27" s="420"/>
      <c r="K27" s="516"/>
    </row>
    <row r="28" spans="2:11" ht="15" customHeight="1" thickBot="1" x14ac:dyDescent="0.4">
      <c r="B28" s="607" t="s">
        <v>96</v>
      </c>
      <c r="C28" s="608"/>
      <c r="D28" s="608"/>
      <c r="E28" s="608"/>
      <c r="F28" s="701"/>
      <c r="G28" s="330">
        <f>Supplier1!G28</f>
        <v>1</v>
      </c>
      <c r="H28" s="421"/>
      <c r="I28" s="421"/>
      <c r="J28" s="422"/>
      <c r="K28" s="516"/>
    </row>
    <row r="29" spans="2:11" ht="15.75" hidden="1" customHeight="1" thickBot="1" x14ac:dyDescent="0.4">
      <c r="B29" s="733" t="s">
        <v>97</v>
      </c>
      <c r="C29" s="734"/>
      <c r="D29" s="734"/>
      <c r="E29" s="734"/>
      <c r="F29" s="735"/>
      <c r="G29" s="37" t="e">
        <f>Supplier1!#REF!</f>
        <v>#REF!</v>
      </c>
      <c r="H29" s="358"/>
      <c r="I29" s="362"/>
      <c r="J29" s="365"/>
      <c r="K29" s="516"/>
    </row>
    <row r="30" spans="2:11" ht="15" thickBot="1" x14ac:dyDescent="0.4">
      <c r="B30" s="45" t="s">
        <v>98</v>
      </c>
      <c r="C30" s="46"/>
      <c r="D30" s="46"/>
      <c r="E30" s="46"/>
      <c r="F30" s="47"/>
      <c r="G30" s="66">
        <f>SUM(G25:G28)</f>
        <v>4</v>
      </c>
      <c r="H30" s="331">
        <f>($G25*H25)+($G26*H26)+($G27*H27)+($G28*H28)</f>
        <v>0</v>
      </c>
      <c r="I30" s="49">
        <f>($G25*I25)+($G26*I26)+($G27*I27)+($G28*I28)</f>
        <v>0</v>
      </c>
      <c r="K30" s="516"/>
    </row>
    <row r="31" spans="2:11" ht="30" customHeight="1" thickBot="1" x14ac:dyDescent="0.4">
      <c r="B31" s="696" t="s">
        <v>99</v>
      </c>
      <c r="C31" s="697"/>
      <c r="D31" s="697"/>
      <c r="E31" s="697"/>
      <c r="F31" s="698"/>
      <c r="G31" s="63"/>
      <c r="H31" s="51">
        <f>IF(G30=0,0,H30/$G$30/2*100%*$I$21)</f>
        <v>0</v>
      </c>
      <c r="I31" s="52">
        <f>IF(G30=0,0,I30/$G$30/2*100%*$I$21)</f>
        <v>0</v>
      </c>
      <c r="K31" s="516"/>
    </row>
    <row r="32" spans="2:11" ht="15" customHeight="1" x14ac:dyDescent="0.35">
      <c r="B32" s="471" t="s">
        <v>339</v>
      </c>
      <c r="C32" s="472"/>
      <c r="D32" s="472"/>
      <c r="E32" s="472"/>
      <c r="F32" s="472"/>
      <c r="G32" s="472"/>
      <c r="H32" s="472"/>
      <c r="I32" s="473"/>
      <c r="J32" s="743" t="s">
        <v>88</v>
      </c>
      <c r="K32" s="516"/>
    </row>
    <row r="33" spans="2:13" ht="15.75" customHeight="1" thickBot="1" x14ac:dyDescent="0.4">
      <c r="B33" s="474" t="s">
        <v>314</v>
      </c>
      <c r="C33" s="475"/>
      <c r="D33" s="475"/>
      <c r="E33" s="475"/>
      <c r="F33" s="475"/>
      <c r="G33" s="475"/>
      <c r="H33" s="475"/>
      <c r="I33" s="476"/>
      <c r="J33" s="744"/>
      <c r="K33" s="516"/>
    </row>
    <row r="34" spans="2:13" ht="16" thickBot="1" x14ac:dyDescent="0.4">
      <c r="B34" s="597"/>
      <c r="C34" s="598"/>
      <c r="D34" s="598"/>
      <c r="E34" s="598"/>
      <c r="F34" s="598"/>
      <c r="G34" s="66" t="s">
        <v>117</v>
      </c>
      <c r="H34" s="66" t="s">
        <v>91</v>
      </c>
      <c r="I34" s="66" t="s">
        <v>92</v>
      </c>
      <c r="J34" s="344" t="s">
        <v>93</v>
      </c>
      <c r="K34" s="516"/>
    </row>
    <row r="35" spans="2:13" ht="30.75" customHeight="1" x14ac:dyDescent="0.35">
      <c r="B35" s="599" t="s">
        <v>385</v>
      </c>
      <c r="C35" s="600"/>
      <c r="D35" s="600"/>
      <c r="E35" s="600"/>
      <c r="F35" s="601"/>
      <c r="G35" s="333">
        <f>Supplier1!G34</f>
        <v>0</v>
      </c>
      <c r="H35" s="417"/>
      <c r="I35" s="439"/>
      <c r="J35" s="418"/>
      <c r="K35" s="516"/>
    </row>
    <row r="36" spans="2:13" ht="15.75" customHeight="1" x14ac:dyDescent="0.35">
      <c r="B36" s="563" t="s">
        <v>358</v>
      </c>
      <c r="C36" s="564"/>
      <c r="D36" s="564"/>
      <c r="E36" s="564"/>
      <c r="F36" s="565"/>
      <c r="G36" s="327">
        <f>Supplier1!G35</f>
        <v>0</v>
      </c>
      <c r="H36" s="419"/>
      <c r="I36" s="440"/>
      <c r="J36" s="420"/>
      <c r="K36" s="516"/>
    </row>
    <row r="37" spans="2:13" ht="15.75" customHeight="1" x14ac:dyDescent="0.35">
      <c r="B37" s="563" t="s">
        <v>355</v>
      </c>
      <c r="C37" s="564"/>
      <c r="D37" s="564"/>
      <c r="E37" s="564"/>
      <c r="F37" s="565"/>
      <c r="G37" s="327">
        <f>Supplier1!G36</f>
        <v>0</v>
      </c>
      <c r="H37" s="419"/>
      <c r="I37" s="440"/>
      <c r="J37" s="420"/>
      <c r="K37" s="516"/>
    </row>
    <row r="38" spans="2:13" ht="15.75" customHeight="1" x14ac:dyDescent="0.35">
      <c r="B38" s="563" t="s">
        <v>357</v>
      </c>
      <c r="C38" s="564"/>
      <c r="D38" s="564"/>
      <c r="E38" s="564"/>
      <c r="F38" s="565"/>
      <c r="G38" s="327">
        <f>Supplier1!G37</f>
        <v>0</v>
      </c>
      <c r="H38" s="419"/>
      <c r="I38" s="440"/>
      <c r="J38" s="420" t="s">
        <v>59</v>
      </c>
      <c r="K38" s="516"/>
    </row>
    <row r="39" spans="2:13" ht="15.75" customHeight="1" x14ac:dyDescent="0.35">
      <c r="B39" s="563" t="s">
        <v>356</v>
      </c>
      <c r="C39" s="564"/>
      <c r="D39" s="564"/>
      <c r="E39" s="564"/>
      <c r="F39" s="565"/>
      <c r="G39" s="327">
        <f>Supplier1!G38</f>
        <v>0</v>
      </c>
      <c r="H39" s="419"/>
      <c r="I39" s="440"/>
      <c r="J39" s="420" t="s">
        <v>59</v>
      </c>
      <c r="K39" s="516"/>
    </row>
    <row r="40" spans="2:13" ht="15.75" customHeight="1" x14ac:dyDescent="0.35">
      <c r="B40" s="563" t="s">
        <v>359</v>
      </c>
      <c r="C40" s="564"/>
      <c r="D40" s="564"/>
      <c r="E40" s="564"/>
      <c r="F40" s="565"/>
      <c r="G40" s="327">
        <f>Supplier1!G39</f>
        <v>0</v>
      </c>
      <c r="H40" s="419"/>
      <c r="I40" s="440"/>
      <c r="J40" s="420" t="s">
        <v>59</v>
      </c>
      <c r="K40" s="516"/>
    </row>
    <row r="41" spans="2:13" ht="15.75" customHeight="1" x14ac:dyDescent="0.35">
      <c r="B41" s="563" t="s">
        <v>360</v>
      </c>
      <c r="C41" s="564"/>
      <c r="D41" s="564"/>
      <c r="E41" s="564"/>
      <c r="F41" s="565"/>
      <c r="G41" s="327">
        <f>Supplier1!G40</f>
        <v>0</v>
      </c>
      <c r="H41" s="419"/>
      <c r="I41" s="440"/>
      <c r="J41" s="420" t="s">
        <v>59</v>
      </c>
      <c r="K41" s="516"/>
    </row>
    <row r="42" spans="2:13" ht="15.75" customHeight="1" thickBot="1" x14ac:dyDescent="0.4">
      <c r="B42" s="566" t="s">
        <v>361</v>
      </c>
      <c r="C42" s="567"/>
      <c r="D42" s="567"/>
      <c r="E42" s="567"/>
      <c r="F42" s="568"/>
      <c r="G42" s="330">
        <f>Supplier1!G41</f>
        <v>0</v>
      </c>
      <c r="H42" s="421"/>
      <c r="I42" s="440"/>
      <c r="J42" s="422"/>
      <c r="K42" s="517"/>
    </row>
    <row r="43" spans="2:13" ht="15" thickBot="1" x14ac:dyDescent="0.4">
      <c r="B43" s="539" t="s">
        <v>98</v>
      </c>
      <c r="C43" s="540"/>
      <c r="D43" s="540"/>
      <c r="E43" s="540"/>
      <c r="F43" s="541"/>
      <c r="G43" s="53">
        <f>SUM(G35:G42)</f>
        <v>0</v>
      </c>
      <c r="H43" s="49">
        <f>($G35*H35)+($G37*H37)+($G38*H38)+($G39*H39)+($G40*H40)+($G41*H41)+($G42*H42)+(G36*H36)</f>
        <v>0</v>
      </c>
      <c r="I43" s="49">
        <f>($G35*I35)+($G37*I37)+($G38*I38)+($G39*I39)+($G40*I40)+($G41*I41)+($G42*I42)+(G36*I36)</f>
        <v>0</v>
      </c>
    </row>
    <row r="44" spans="2:13" ht="33" customHeight="1" thickBot="1" x14ac:dyDescent="0.4">
      <c r="B44" s="542" t="s">
        <v>100</v>
      </c>
      <c r="C44" s="543"/>
      <c r="D44" s="543"/>
      <c r="E44" s="543"/>
      <c r="F44" s="544"/>
      <c r="G44" s="54"/>
      <c r="H44" s="51">
        <f>IF(G43=0,0,H43/$G$43/2*100%*$I$21)</f>
        <v>0</v>
      </c>
      <c r="I44" s="52">
        <f>IF(G43=0,0,I43/$G$43/2*100%*$I$21)</f>
        <v>0</v>
      </c>
      <c r="L44" s="40"/>
      <c r="M44" s="40"/>
    </row>
    <row r="45" spans="2:13" s="40" customFormat="1" ht="15" thickBot="1" x14ac:dyDescent="0.4">
      <c r="B45" s="55"/>
      <c r="C45" s="55"/>
      <c r="D45" s="55"/>
      <c r="E45" s="55"/>
      <c r="F45" s="55"/>
      <c r="G45" s="55"/>
      <c r="H45" s="55"/>
      <c r="I45" s="55"/>
      <c r="L45"/>
      <c r="M45"/>
    </row>
    <row r="46" spans="2:13" ht="24.75" customHeight="1" thickBot="1" x14ac:dyDescent="0.4">
      <c r="B46" s="56"/>
      <c r="C46" s="572" t="s">
        <v>386</v>
      </c>
      <c r="D46" s="573"/>
      <c r="E46" s="573"/>
      <c r="F46" s="573"/>
      <c r="G46" s="573"/>
      <c r="H46" s="573"/>
      <c r="I46" s="574"/>
      <c r="J46" s="743" t="s">
        <v>88</v>
      </c>
      <c r="K46" s="521" t="s">
        <v>335</v>
      </c>
    </row>
    <row r="47" spans="2:13" ht="19" thickBot="1" x14ac:dyDescent="0.4">
      <c r="B47" s="139" t="s">
        <v>260</v>
      </c>
      <c r="C47" s="140"/>
      <c r="D47" s="140"/>
      <c r="E47" s="140"/>
      <c r="F47" s="140"/>
      <c r="G47" s="140"/>
      <c r="H47" s="140"/>
      <c r="I47" s="179">
        <f>Supplier1!$I$46</f>
        <v>0.25</v>
      </c>
      <c r="J47" s="744"/>
      <c r="K47" s="522"/>
    </row>
    <row r="48" spans="2:13" ht="16" thickBot="1" x14ac:dyDescent="0.4">
      <c r="B48" s="575"/>
      <c r="C48" s="576"/>
      <c r="D48" s="576"/>
      <c r="E48" s="576"/>
      <c r="F48" s="576"/>
      <c r="G48" s="66" t="s">
        <v>117</v>
      </c>
      <c r="H48" s="66" t="s">
        <v>91</v>
      </c>
      <c r="I48" s="66" t="s">
        <v>92</v>
      </c>
      <c r="J48" s="348" t="s">
        <v>93</v>
      </c>
      <c r="K48" s="346" t="s">
        <v>334</v>
      </c>
    </row>
    <row r="49" spans="2:11" ht="15.75" customHeight="1" x14ac:dyDescent="0.35">
      <c r="B49" s="578" t="s">
        <v>362</v>
      </c>
      <c r="C49" s="579"/>
      <c r="D49" s="579"/>
      <c r="E49" s="579"/>
      <c r="F49" s="580"/>
      <c r="G49" s="333">
        <f>Supplier1!G48</f>
        <v>1</v>
      </c>
      <c r="H49" s="423"/>
      <c r="I49" s="439"/>
      <c r="J49" s="418"/>
      <c r="K49" s="515"/>
    </row>
    <row r="50" spans="2:11" ht="15.75" customHeight="1" x14ac:dyDescent="0.35">
      <c r="B50" s="563" t="s">
        <v>363</v>
      </c>
      <c r="C50" s="564"/>
      <c r="D50" s="564"/>
      <c r="E50" s="564"/>
      <c r="F50" s="565"/>
      <c r="G50" s="327">
        <f>Supplier1!G49</f>
        <v>1</v>
      </c>
      <c r="H50" s="419"/>
      <c r="I50" s="440"/>
      <c r="J50" s="420"/>
      <c r="K50" s="516"/>
    </row>
    <row r="51" spans="2:11" ht="30.75" customHeight="1" x14ac:dyDescent="0.35">
      <c r="B51" s="563" t="s">
        <v>364</v>
      </c>
      <c r="C51" s="564"/>
      <c r="D51" s="564"/>
      <c r="E51" s="564"/>
      <c r="F51" s="565"/>
      <c r="G51" s="327">
        <f>Supplier1!G50</f>
        <v>1</v>
      </c>
      <c r="H51" s="419"/>
      <c r="I51" s="440"/>
      <c r="J51" s="420"/>
      <c r="K51" s="516"/>
    </row>
    <row r="52" spans="2:11" ht="33.75" customHeight="1" thickBot="1" x14ac:dyDescent="0.4">
      <c r="B52" s="563" t="s">
        <v>365</v>
      </c>
      <c r="C52" s="564"/>
      <c r="D52" s="564"/>
      <c r="E52" s="564"/>
      <c r="F52" s="565"/>
      <c r="G52" s="327">
        <f>Supplier1!G51</f>
        <v>1</v>
      </c>
      <c r="H52" s="419"/>
      <c r="I52" s="440"/>
      <c r="J52" s="420" t="s">
        <v>59</v>
      </c>
      <c r="K52" s="516"/>
    </row>
    <row r="53" spans="2:11" ht="31.5" hidden="1" customHeight="1" x14ac:dyDescent="0.35">
      <c r="B53" s="553"/>
      <c r="C53" s="551"/>
      <c r="D53" s="551"/>
      <c r="E53" s="551"/>
      <c r="F53" s="551"/>
      <c r="G53" s="327"/>
      <c r="H53" s="419"/>
      <c r="I53" s="440"/>
      <c r="J53" s="420" t="s">
        <v>59</v>
      </c>
      <c r="K53" s="516"/>
    </row>
    <row r="54" spans="2:11" ht="15.75" hidden="1" customHeight="1" x14ac:dyDescent="0.35">
      <c r="B54" s="553"/>
      <c r="C54" s="551"/>
      <c r="D54" s="551"/>
      <c r="E54" s="551"/>
      <c r="F54" s="551"/>
      <c r="G54" s="327"/>
      <c r="H54" s="419"/>
      <c r="I54" s="440"/>
      <c r="J54" s="420" t="s">
        <v>59</v>
      </c>
      <c r="K54" s="516"/>
    </row>
    <row r="55" spans="2:11" ht="15.75" hidden="1" customHeight="1" x14ac:dyDescent="0.35">
      <c r="B55" s="553"/>
      <c r="C55" s="551"/>
      <c r="D55" s="551"/>
      <c r="E55" s="551"/>
      <c r="F55" s="551"/>
      <c r="G55" s="327"/>
      <c r="H55" s="419"/>
      <c r="I55" s="440"/>
      <c r="J55" s="424" t="s">
        <v>59</v>
      </c>
      <c r="K55" s="516"/>
    </row>
    <row r="56" spans="2:11" ht="15.75" hidden="1" customHeight="1" thickBot="1" x14ac:dyDescent="0.4">
      <c r="B56" s="553"/>
      <c r="C56" s="551"/>
      <c r="D56" s="551"/>
      <c r="E56" s="551"/>
      <c r="F56" s="551"/>
      <c r="G56" s="330"/>
      <c r="H56" s="421"/>
      <c r="I56" s="440"/>
      <c r="J56" s="422" t="s">
        <v>59</v>
      </c>
      <c r="K56" s="517"/>
    </row>
    <row r="57" spans="2:11" ht="15.75" hidden="1" customHeight="1" thickBot="1" x14ac:dyDescent="0.4">
      <c r="B57" s="553"/>
      <c r="C57" s="551"/>
      <c r="D57" s="551"/>
      <c r="E57" s="551"/>
      <c r="F57" s="551"/>
      <c r="G57" s="333"/>
      <c r="H57" s="358"/>
      <c r="I57" s="43"/>
      <c r="J57" s="65" t="s">
        <v>59</v>
      </c>
    </row>
    <row r="58" spans="2:11" ht="15.75" hidden="1" customHeight="1" thickBot="1" x14ac:dyDescent="0.4">
      <c r="B58" s="553"/>
      <c r="C58" s="551"/>
      <c r="D58" s="551"/>
      <c r="E58" s="551"/>
      <c r="F58" s="551"/>
      <c r="G58" s="327"/>
      <c r="H58" s="42"/>
      <c r="I58" s="43"/>
      <c r="J58" s="61" t="s">
        <v>59</v>
      </c>
    </row>
    <row r="59" spans="2:11" ht="15.75" hidden="1" customHeight="1" thickBot="1" x14ac:dyDescent="0.4">
      <c r="B59" s="553"/>
      <c r="C59" s="551"/>
      <c r="D59" s="551"/>
      <c r="E59" s="551"/>
      <c r="F59" s="551"/>
      <c r="G59" s="330"/>
      <c r="H59" s="42"/>
      <c r="I59" s="43"/>
      <c r="J59" s="61" t="s">
        <v>287</v>
      </c>
    </row>
    <row r="60" spans="2:11" ht="15" thickBot="1" x14ac:dyDescent="0.4">
      <c r="B60" s="539" t="s">
        <v>102</v>
      </c>
      <c r="C60" s="540"/>
      <c r="D60" s="540"/>
      <c r="E60" s="540"/>
      <c r="F60" s="540"/>
      <c r="G60" s="66">
        <f>SUM(G49:G59)</f>
        <v>4</v>
      </c>
      <c r="H60" s="331">
        <f>($G49*H49)+($G50*H50)+($G51*H51)+($G52*H52)+($G53*H53)+($G55*H55)+($G56*H56)+($G57*H57)+(G54*H54)</f>
        <v>0</v>
      </c>
      <c r="I60" s="49">
        <f>($G49*I49)+($G50*I50)+($G51*I51)+($G52*I52)+($G53*I53)+($G55*I55)+($G56*I56)+($G57*I57)+(G54*I54)</f>
        <v>0</v>
      </c>
    </row>
    <row r="61" spans="2:11" ht="30.75" customHeight="1" thickBot="1" x14ac:dyDescent="0.4">
      <c r="B61" s="542" t="s">
        <v>103</v>
      </c>
      <c r="C61" s="543"/>
      <c r="D61" s="543"/>
      <c r="E61" s="543"/>
      <c r="F61" s="544"/>
      <c r="G61" s="54"/>
      <c r="H61" s="51">
        <f>IF(G60=0,0,H60/$G$60/2*100%*$I$47)</f>
        <v>0</v>
      </c>
      <c r="I61" s="52">
        <f>IF(G60=0,0,I60/$G$60/2*100%*$I$47)</f>
        <v>0</v>
      </c>
    </row>
    <row r="62" spans="2:11" ht="15" thickBot="1" x14ac:dyDescent="0.4"/>
    <row r="63" spans="2:11" ht="21.5" thickBot="1" x14ac:dyDescent="0.4">
      <c r="B63" s="39"/>
      <c r="C63" s="572" t="s">
        <v>369</v>
      </c>
      <c r="D63" s="573"/>
      <c r="E63" s="573"/>
      <c r="F63" s="573"/>
      <c r="G63" s="573"/>
      <c r="H63" s="573"/>
      <c r="I63" s="574"/>
      <c r="J63" s="25"/>
    </row>
    <row r="64" spans="2:11" x14ac:dyDescent="0.35">
      <c r="B64" s="677" t="s">
        <v>372</v>
      </c>
      <c r="C64" s="678"/>
      <c r="D64" s="678"/>
      <c r="E64" s="678"/>
      <c r="F64" s="678"/>
      <c r="G64" s="678"/>
      <c r="H64" s="678"/>
      <c r="I64" s="694">
        <f>Supplier1!$I$59</f>
        <v>0.2</v>
      </c>
      <c r="J64" s="533" t="s">
        <v>88</v>
      </c>
      <c r="K64" s="521" t="s">
        <v>335</v>
      </c>
    </row>
    <row r="65" spans="2:11" ht="15" thickBot="1" x14ac:dyDescent="0.4">
      <c r="B65" s="545" t="s">
        <v>376</v>
      </c>
      <c r="C65" s="546"/>
      <c r="D65" s="546"/>
      <c r="E65" s="546"/>
      <c r="F65" s="546"/>
      <c r="G65" s="546"/>
      <c r="H65" s="546"/>
      <c r="I65" s="695"/>
      <c r="J65" s="535"/>
      <c r="K65" s="522"/>
    </row>
    <row r="66" spans="2:11" ht="16.5" customHeight="1" thickBot="1" x14ac:dyDescent="0.4">
      <c r="B66" s="547"/>
      <c r="C66" s="548"/>
      <c r="D66" s="548"/>
      <c r="E66" s="548"/>
      <c r="F66" s="549"/>
      <c r="G66" s="66" t="s">
        <v>117</v>
      </c>
      <c r="H66" s="66" t="s">
        <v>91</v>
      </c>
      <c r="I66" s="66" t="s">
        <v>92</v>
      </c>
      <c r="J66" s="324" t="s">
        <v>93</v>
      </c>
      <c r="K66" s="346" t="s">
        <v>334</v>
      </c>
    </row>
    <row r="67" spans="2:11" ht="15.75" customHeight="1" thickBot="1" x14ac:dyDescent="0.4">
      <c r="B67" s="550" t="s">
        <v>229</v>
      </c>
      <c r="C67" s="551"/>
      <c r="D67" s="551"/>
      <c r="E67" s="551"/>
      <c r="F67" s="552"/>
      <c r="G67" s="333">
        <f>Supplier1!G62</f>
        <v>1</v>
      </c>
      <c r="H67" s="425"/>
      <c r="I67" s="425"/>
      <c r="J67" s="426"/>
      <c r="K67" s="515"/>
    </row>
    <row r="68" spans="2:11" ht="15" thickBot="1" x14ac:dyDescent="0.4">
      <c r="B68" s="539" t="s">
        <v>104</v>
      </c>
      <c r="C68" s="540"/>
      <c r="D68" s="540"/>
      <c r="E68" s="540"/>
      <c r="F68" s="541"/>
      <c r="G68" s="66">
        <f>SUM(G67:G67)</f>
        <v>1</v>
      </c>
      <c r="H68" s="331">
        <f>($G67*H67)</f>
        <v>0</v>
      </c>
      <c r="I68" s="49">
        <f>($G67*I67)</f>
        <v>0</v>
      </c>
      <c r="K68" s="516"/>
    </row>
    <row r="69" spans="2:11" ht="33" customHeight="1" thickBot="1" x14ac:dyDescent="0.4">
      <c r="B69" s="542" t="s">
        <v>105</v>
      </c>
      <c r="C69" s="543"/>
      <c r="D69" s="543"/>
      <c r="E69" s="543"/>
      <c r="F69" s="544"/>
      <c r="G69" s="50"/>
      <c r="H69" s="51">
        <f>IF(G68=0,0,H68/$G$68/2*100%*$I$64)</f>
        <v>0</v>
      </c>
      <c r="I69" s="52">
        <f>IF(G68=0,0,I68/$G$68/2*100%*$I$64)</f>
        <v>0</v>
      </c>
      <c r="K69" s="517"/>
    </row>
    <row r="70" spans="2:11" ht="15" thickBot="1" x14ac:dyDescent="0.4"/>
    <row r="71" spans="2:11" ht="21.5" thickBot="1" x14ac:dyDescent="0.4">
      <c r="B71" s="39"/>
      <c r="C71" s="572" t="s">
        <v>370</v>
      </c>
      <c r="D71" s="573"/>
      <c r="E71" s="573"/>
      <c r="F71" s="573"/>
      <c r="G71" s="573"/>
      <c r="H71" s="573"/>
      <c r="I71" s="574"/>
    </row>
    <row r="72" spans="2:11" ht="18.75" customHeight="1" x14ac:dyDescent="0.35">
      <c r="B72" s="471" t="s">
        <v>377</v>
      </c>
      <c r="C72" s="472"/>
      <c r="D72" s="472"/>
      <c r="E72" s="472"/>
      <c r="F72" s="472"/>
      <c r="G72" s="472"/>
      <c r="H72" s="473"/>
      <c r="I72" s="683">
        <f>Supplier1!$I$67</f>
        <v>0.2</v>
      </c>
      <c r="J72" s="533" t="s">
        <v>88</v>
      </c>
      <c r="K72" s="521" t="s">
        <v>335</v>
      </c>
    </row>
    <row r="73" spans="2:11" ht="18.75" customHeight="1" x14ac:dyDescent="0.35">
      <c r="B73" s="681" t="s">
        <v>379</v>
      </c>
      <c r="C73" s="682"/>
      <c r="D73" s="682"/>
      <c r="E73" s="682"/>
      <c r="F73" s="682"/>
      <c r="G73" s="682"/>
      <c r="H73" s="691"/>
      <c r="I73" s="684"/>
      <c r="J73" s="534"/>
      <c r="K73" s="523"/>
    </row>
    <row r="74" spans="2:11" ht="19.5" customHeight="1" thickBot="1" x14ac:dyDescent="0.4">
      <c r="B74" s="474" t="s">
        <v>341</v>
      </c>
      <c r="C74" s="475"/>
      <c r="D74" s="475"/>
      <c r="E74" s="475"/>
      <c r="F74" s="475"/>
      <c r="G74" s="475"/>
      <c r="H74" s="476"/>
      <c r="I74" s="685"/>
      <c r="J74" s="535"/>
      <c r="K74" s="522"/>
    </row>
    <row r="75" spans="2:11" ht="16.5" customHeight="1" thickBot="1" x14ac:dyDescent="0.4">
      <c r="B75" s="536"/>
      <c r="C75" s="537"/>
      <c r="D75" s="537"/>
      <c r="E75" s="537"/>
      <c r="F75" s="538"/>
      <c r="G75" s="66" t="s">
        <v>117</v>
      </c>
      <c r="H75" s="66" t="s">
        <v>91</v>
      </c>
      <c r="I75" s="66" t="s">
        <v>92</v>
      </c>
      <c r="J75" s="325" t="s">
        <v>93</v>
      </c>
      <c r="K75" s="346" t="s">
        <v>334</v>
      </c>
    </row>
    <row r="76" spans="2:11" ht="15.75" customHeight="1" thickBot="1" x14ac:dyDescent="0.4">
      <c r="B76" s="550" t="s">
        <v>226</v>
      </c>
      <c r="C76" s="551"/>
      <c r="D76" s="551"/>
      <c r="E76" s="551"/>
      <c r="F76" s="552"/>
      <c r="G76" s="333">
        <f>Supplier1!G71</f>
        <v>1</v>
      </c>
      <c r="H76" s="431"/>
      <c r="I76" s="425"/>
      <c r="J76" s="426"/>
      <c r="K76" s="515"/>
    </row>
    <row r="77" spans="2:11" ht="15" thickBot="1" x14ac:dyDescent="0.4">
      <c r="B77" s="539" t="s">
        <v>106</v>
      </c>
      <c r="C77" s="540"/>
      <c r="D77" s="540"/>
      <c r="E77" s="540"/>
      <c r="F77" s="541"/>
      <c r="G77" s="66">
        <f>SUM(G76:G76)</f>
        <v>1</v>
      </c>
      <c r="H77" s="331">
        <f>($G76*H76)</f>
        <v>0</v>
      </c>
      <c r="I77" s="49">
        <f>($G76*I76)</f>
        <v>0</v>
      </c>
      <c r="K77" s="517"/>
    </row>
    <row r="78" spans="2:11" ht="31.5" customHeight="1" thickBot="1" x14ac:dyDescent="0.4">
      <c r="B78" s="542" t="s">
        <v>107</v>
      </c>
      <c r="C78" s="543"/>
      <c r="D78" s="543"/>
      <c r="E78" s="543"/>
      <c r="F78" s="544"/>
      <c r="G78" s="54"/>
      <c r="H78" s="51">
        <f>IF(G77=0,0,H77/$G$77/2*100%*$I$72)</f>
        <v>0</v>
      </c>
      <c r="I78" s="52">
        <f>IF(G77=0,0,I77/$G$77/2*100%*$I$72)</f>
        <v>0</v>
      </c>
    </row>
    <row r="79" spans="2:11" ht="15" thickBot="1" x14ac:dyDescent="0.4"/>
    <row r="80" spans="2:11" ht="21.5" thickBot="1" x14ac:dyDescent="0.4">
      <c r="B80" s="39"/>
      <c r="C80" s="572" t="s">
        <v>371</v>
      </c>
      <c r="D80" s="573"/>
      <c r="E80" s="573"/>
      <c r="F80" s="573"/>
      <c r="G80" s="573"/>
      <c r="H80" s="573"/>
      <c r="I80" s="574"/>
    </row>
    <row r="81" spans="1:11" ht="18.75" customHeight="1" x14ac:dyDescent="0.35">
      <c r="B81" s="471" t="s">
        <v>387</v>
      </c>
      <c r="C81" s="472"/>
      <c r="D81" s="472"/>
      <c r="E81" s="472"/>
      <c r="F81" s="472"/>
      <c r="G81" s="472"/>
      <c r="H81" s="473"/>
      <c r="I81" s="530">
        <f>1-I21-I47-I64-I72</f>
        <v>9.9999999999999978E-2</v>
      </c>
      <c r="J81" s="741" t="s">
        <v>88</v>
      </c>
      <c r="K81" s="521" t="s">
        <v>335</v>
      </c>
    </row>
    <row r="82" spans="1:11" ht="15.75" customHeight="1" thickBot="1" x14ac:dyDescent="0.4">
      <c r="B82" s="474" t="s">
        <v>388</v>
      </c>
      <c r="C82" s="475"/>
      <c r="D82" s="475"/>
      <c r="E82" s="475"/>
      <c r="F82" s="475"/>
      <c r="G82" s="475"/>
      <c r="H82" s="476"/>
      <c r="I82" s="532"/>
      <c r="J82" s="742"/>
      <c r="K82" s="522"/>
    </row>
    <row r="83" spans="1:11" ht="16" thickBot="1" x14ac:dyDescent="0.4">
      <c r="B83" s="554"/>
      <c r="C83" s="555"/>
      <c r="D83" s="555"/>
      <c r="E83" s="555"/>
      <c r="F83" s="556"/>
      <c r="G83" s="229" t="s">
        <v>117</v>
      </c>
      <c r="H83" s="332" t="s">
        <v>91</v>
      </c>
      <c r="I83" s="66" t="s">
        <v>92</v>
      </c>
      <c r="J83" s="325" t="s">
        <v>93</v>
      </c>
      <c r="K83" s="346" t="s">
        <v>334</v>
      </c>
    </row>
    <row r="84" spans="1:11" x14ac:dyDescent="0.35">
      <c r="A84" s="4"/>
      <c r="B84" s="559" t="s">
        <v>310</v>
      </c>
      <c r="C84" s="560"/>
      <c r="D84" s="560"/>
      <c r="E84" s="560"/>
      <c r="F84" s="561"/>
      <c r="G84" s="329">
        <f>Supplier1!G79</f>
        <v>1</v>
      </c>
      <c r="H84" s="417"/>
      <c r="I84" s="417"/>
      <c r="J84" s="418"/>
      <c r="K84" s="515"/>
    </row>
    <row r="85" spans="1:11" ht="15.75" customHeight="1" thickBot="1" x14ac:dyDescent="0.4">
      <c r="A85" s="4"/>
      <c r="B85" s="559" t="s">
        <v>374</v>
      </c>
      <c r="C85" s="560"/>
      <c r="D85" s="560"/>
      <c r="E85" s="560"/>
      <c r="F85" s="561"/>
      <c r="G85" s="330">
        <f>Supplier1!G80</f>
        <v>1</v>
      </c>
      <c r="H85" s="421"/>
      <c r="I85" s="421"/>
      <c r="J85" s="422"/>
      <c r="K85" s="517"/>
    </row>
    <row r="86" spans="1:11" ht="15" thickBot="1" x14ac:dyDescent="0.4">
      <c r="B86" s="539" t="s">
        <v>109</v>
      </c>
      <c r="C86" s="540"/>
      <c r="D86" s="540"/>
      <c r="E86" s="540"/>
      <c r="F86" s="541"/>
      <c r="G86" s="66">
        <f>SUM(G84:G85)</f>
        <v>2</v>
      </c>
      <c r="H86" s="334">
        <f>($G84*H84)+($G85*H85)</f>
        <v>0</v>
      </c>
      <c r="I86" s="49">
        <f>($G84*I84)+($G85*I85)</f>
        <v>0</v>
      </c>
    </row>
    <row r="87" spans="1:11" ht="31.5" customHeight="1" thickBot="1" x14ac:dyDescent="0.4">
      <c r="B87" s="542" t="s">
        <v>375</v>
      </c>
      <c r="C87" s="543"/>
      <c r="D87" s="543"/>
      <c r="E87" s="543"/>
      <c r="F87" s="544"/>
      <c r="G87" s="54"/>
      <c r="H87" s="51">
        <f>IF(G86=0,0,H86/$G$86/2*100%*$I$81)</f>
        <v>0</v>
      </c>
      <c r="I87" s="59">
        <f>IF(G86=0,0,I86/$G$86/2*100%*$I$81)</f>
        <v>0</v>
      </c>
    </row>
    <row r="88" spans="1:11" ht="15" thickBot="1" x14ac:dyDescent="0.4"/>
    <row r="89" spans="1:11" ht="15" thickBot="1" x14ac:dyDescent="0.4">
      <c r="B89" s="712" t="s">
        <v>347</v>
      </c>
      <c r="C89" s="713"/>
      <c r="D89" s="713"/>
      <c r="E89" s="713"/>
      <c r="F89" s="714"/>
    </row>
    <row r="90" spans="1:11" ht="201.75" customHeight="1" thickBot="1" x14ac:dyDescent="0.4">
      <c r="B90" s="666"/>
      <c r="C90" s="667"/>
      <c r="D90" s="667"/>
      <c r="E90" s="667"/>
      <c r="F90" s="668"/>
    </row>
  </sheetData>
  <sheetProtection formatRows="0"/>
  <protectedRanges>
    <protectedRange sqref="J84:J85" name="Clarification Sections_2"/>
    <protectedRange sqref="J67 J25:J29 J49:J59 J76 J35:J42" name="Clarification Sections"/>
    <protectedRange sqref="G15" name="Supplier QA person"/>
    <protectedRange sqref="D14:F15 D16" name="Supplier detail"/>
    <protectedRange sqref="I18" name="Report request"/>
    <protectedRange sqref="G18" name="QM28 request"/>
    <protectedRange sqref="D17 H17:I17" name="Tel nrs and email"/>
    <protectedRange sqref="H25:I29" name="Section A options_1"/>
    <protectedRange sqref="H35:I42" name="Section A options_2"/>
    <protectedRange sqref="H57:I59" name="Section B_1"/>
    <protectedRange sqref="H49:I56" name="Section A options_5"/>
    <protectedRange sqref="H67:I67" name="Section A options_6_1"/>
    <protectedRange sqref="H76:I76" name="Section A options_7"/>
    <protectedRange sqref="H84:I85" name="Section A options_9_1"/>
  </protectedRanges>
  <mergeCells count="119">
    <mergeCell ref="B89:F89"/>
    <mergeCell ref="B90:F90"/>
    <mergeCell ref="B6:C6"/>
    <mergeCell ref="B7:C7"/>
    <mergeCell ref="D7:F7"/>
    <mergeCell ref="B2:C5"/>
    <mergeCell ref="G2:H2"/>
    <mergeCell ref="D4:F4"/>
    <mergeCell ref="G4:H4"/>
    <mergeCell ref="D5:F5"/>
    <mergeCell ref="G5:H5"/>
    <mergeCell ref="G3:H3"/>
    <mergeCell ref="D2:F3"/>
    <mergeCell ref="E6:F6"/>
    <mergeCell ref="G6:I6"/>
    <mergeCell ref="G7:I7"/>
    <mergeCell ref="B13:I13"/>
    <mergeCell ref="B14:C14"/>
    <mergeCell ref="D14:F14"/>
    <mergeCell ref="G14:I14"/>
    <mergeCell ref="B15:C15"/>
    <mergeCell ref="D15:F15"/>
    <mergeCell ref="G15:I15"/>
    <mergeCell ref="B8:C8"/>
    <mergeCell ref="D8:F8"/>
    <mergeCell ref="B9:C9"/>
    <mergeCell ref="D9:I9"/>
    <mergeCell ref="B10:C12"/>
    <mergeCell ref="D10:I12"/>
    <mergeCell ref="G8:H8"/>
    <mergeCell ref="C19:I19"/>
    <mergeCell ref="B20:I20"/>
    <mergeCell ref="B21:E21"/>
    <mergeCell ref="F21:H21"/>
    <mergeCell ref="B22:I22"/>
    <mergeCell ref="J22:J23"/>
    <mergeCell ref="B23:I23"/>
    <mergeCell ref="B16:C16"/>
    <mergeCell ref="D16:I16"/>
    <mergeCell ref="B17:C17"/>
    <mergeCell ref="D17:E17"/>
    <mergeCell ref="F17:G17"/>
    <mergeCell ref="B18:C18"/>
    <mergeCell ref="B31:F31"/>
    <mergeCell ref="B32:I32"/>
    <mergeCell ref="J32:J33"/>
    <mergeCell ref="B33:I33"/>
    <mergeCell ref="B34:F34"/>
    <mergeCell ref="B35:F35"/>
    <mergeCell ref="B24:F24"/>
    <mergeCell ref="B25:F25"/>
    <mergeCell ref="B26:F26"/>
    <mergeCell ref="B27:F27"/>
    <mergeCell ref="B28:F28"/>
    <mergeCell ref="B29:F29"/>
    <mergeCell ref="B42:F42"/>
    <mergeCell ref="B43:F43"/>
    <mergeCell ref="B44:F44"/>
    <mergeCell ref="C46:I46"/>
    <mergeCell ref="J46:J47"/>
    <mergeCell ref="B48:F48"/>
    <mergeCell ref="B36:F36"/>
    <mergeCell ref="B37:F37"/>
    <mergeCell ref="B38:F38"/>
    <mergeCell ref="B39:F39"/>
    <mergeCell ref="B40:F40"/>
    <mergeCell ref="B41:F41"/>
    <mergeCell ref="B56:F56"/>
    <mergeCell ref="B57:F57"/>
    <mergeCell ref="B58:F58"/>
    <mergeCell ref="B59:F59"/>
    <mergeCell ref="B60:F60"/>
    <mergeCell ref="B61:F61"/>
    <mergeCell ref="B49:F49"/>
    <mergeCell ref="B50:F50"/>
    <mergeCell ref="B52:F52"/>
    <mergeCell ref="B53:F53"/>
    <mergeCell ref="B54:F54"/>
    <mergeCell ref="B55:F55"/>
    <mergeCell ref="B51:F51"/>
    <mergeCell ref="C63:I63"/>
    <mergeCell ref="I64:I65"/>
    <mergeCell ref="J64:J65"/>
    <mergeCell ref="B66:F66"/>
    <mergeCell ref="B67:F67"/>
    <mergeCell ref="B64:H64"/>
    <mergeCell ref="B65:H65"/>
    <mergeCell ref="J72:J74"/>
    <mergeCell ref="B74:H74"/>
    <mergeCell ref="B68:F68"/>
    <mergeCell ref="B69:F69"/>
    <mergeCell ref="C71:I71"/>
    <mergeCell ref="B72:H72"/>
    <mergeCell ref="I72:I74"/>
    <mergeCell ref="B73:H73"/>
    <mergeCell ref="B86:F86"/>
    <mergeCell ref="B87:F87"/>
    <mergeCell ref="B85:F85"/>
    <mergeCell ref="B76:F76"/>
    <mergeCell ref="B81:H81"/>
    <mergeCell ref="I81:I82"/>
    <mergeCell ref="J81:J82"/>
    <mergeCell ref="B82:H82"/>
    <mergeCell ref="B75:F75"/>
    <mergeCell ref="B83:F83"/>
    <mergeCell ref="B84:F84"/>
    <mergeCell ref="B77:F77"/>
    <mergeCell ref="B78:F78"/>
    <mergeCell ref="C80:I80"/>
    <mergeCell ref="K25:K42"/>
    <mergeCell ref="K49:K56"/>
    <mergeCell ref="K67:K69"/>
    <mergeCell ref="K76:K77"/>
    <mergeCell ref="K84:K85"/>
    <mergeCell ref="K22:K23"/>
    <mergeCell ref="K46:K47"/>
    <mergeCell ref="K64:K65"/>
    <mergeCell ref="K72:K74"/>
    <mergeCell ref="K81:K82"/>
  </mergeCells>
  <dataValidations count="4">
    <dataValidation type="list" allowBlank="1" showInputMessage="1" showErrorMessage="1" sqref="G18 I18">
      <formula1>"Y,N"</formula1>
    </dataValidation>
    <dataValidation type="list" allowBlank="1" showInputMessage="1" showErrorMessage="1" prompt="Score ?_x000a_0 = no submission_x000a_1 = Data insufficient _x000a_2 = Fail major risks_x000a_3 = Fail minor risks_x000a_4 = Comply (qualified)_x000a_5 = Comply_x000a_" sqref="H29:I29 H57:I59">
      <formula1>$M$3:$M$8</formula1>
    </dataValidation>
    <dataValidation type="list" allowBlank="1" showInputMessage="1" showErrorMessage="1" prompt="Score ?_x000a_0 = No Submission_x000a_1 = Partially Compliant_x000a_2 = Fully Compliant_x000a__x000a_" sqref="H84:I85 H76:I76 H67:I67 H49:I56 H35:I42 H25:I28">
      <formula1>$M$2:$M$8</formula1>
    </dataValidation>
    <dataValidation allowBlank="1" showInputMessage="1" showErrorMessage="1" prompt="Rev 1 for 1st Desktop Evaluation_x000a_Rev 2 for 2nd Desktop Evaluation (Clarification)" sqref="I8"/>
  </dataValidations>
  <pageMargins left="0.7" right="0.7" top="0.75" bottom="0.75" header="0.3" footer="0.3"/>
  <drawing r:id="rId1"/>
  <legacyDrawing r:id="rId2"/>
  <oleObjects>
    <mc:AlternateContent xmlns:mc="http://schemas.openxmlformats.org/markup-compatibility/2006">
      <mc:Choice Requires="x14">
        <oleObject progId="Word.Picture.8" shapeId="5121" r:id="rId3">
          <objectPr defaultSize="0" autoPict="0" r:id="rId4">
            <anchor moveWithCells="1" sizeWithCells="1">
              <from>
                <xdr:col>1</xdr:col>
                <xdr:colOff>146050</xdr:colOff>
                <xdr:row>1</xdr:row>
                <xdr:rowOff>146050</xdr:rowOff>
              </from>
              <to>
                <xdr:col>1</xdr:col>
                <xdr:colOff>1257300</xdr:colOff>
                <xdr:row>4</xdr:row>
                <xdr:rowOff>165100</xdr:rowOff>
              </to>
            </anchor>
          </objectPr>
        </oleObject>
      </mc:Choice>
      <mc:Fallback>
        <oleObject progId="Word.Picture.8" shapeId="5121" r:id="rId3"/>
      </mc:Fallback>
    </mc:AlternateContent>
    <mc:AlternateContent xmlns:mc="http://schemas.openxmlformats.org/markup-compatibility/2006">
      <mc:Choice Requires="x14">
        <oleObject progId="Word.Picture.8" shapeId="5122" r:id="rId5">
          <objectPr defaultSize="0" autoPict="0" r:id="rId4">
            <anchor moveWithCells="1" sizeWithCells="1">
              <from>
                <xdr:col>1</xdr:col>
                <xdr:colOff>107950</xdr:colOff>
                <xdr:row>45</xdr:row>
                <xdr:rowOff>31750</xdr:rowOff>
              </from>
              <to>
                <xdr:col>1</xdr:col>
                <xdr:colOff>1270000</xdr:colOff>
                <xdr:row>46</xdr:row>
                <xdr:rowOff>0</xdr:rowOff>
              </to>
            </anchor>
          </objectPr>
        </oleObject>
      </mc:Choice>
      <mc:Fallback>
        <oleObject progId="Word.Picture.8" shapeId="5122" r:id="rId5"/>
      </mc:Fallback>
    </mc:AlternateContent>
    <mc:AlternateContent xmlns:mc="http://schemas.openxmlformats.org/markup-compatibility/2006">
      <mc:Choice Requires="x14">
        <oleObject progId="Word.Picture.8" shapeId="5123" r:id="rId6">
          <objectPr defaultSize="0" autoPict="0" r:id="rId4">
            <anchor moveWithCells="1" sizeWithCells="1">
              <from>
                <xdr:col>1</xdr:col>
                <xdr:colOff>107950</xdr:colOff>
                <xdr:row>18</xdr:row>
                <xdr:rowOff>31750</xdr:rowOff>
              </from>
              <to>
                <xdr:col>1</xdr:col>
                <xdr:colOff>1270000</xdr:colOff>
                <xdr:row>19</xdr:row>
                <xdr:rowOff>0</xdr:rowOff>
              </to>
            </anchor>
          </objectPr>
        </oleObject>
      </mc:Choice>
      <mc:Fallback>
        <oleObject progId="Word.Picture.8" shapeId="5123" r:id="rId6"/>
      </mc:Fallback>
    </mc:AlternateContent>
    <mc:AlternateContent xmlns:mc="http://schemas.openxmlformats.org/markup-compatibility/2006">
      <mc:Choice Requires="x14">
        <oleObject progId="Word.Picture.8" shapeId="5124" r:id="rId7">
          <objectPr defaultSize="0" autoPict="0" r:id="rId4">
            <anchor moveWithCells="1" sizeWithCells="1">
              <from>
                <xdr:col>1</xdr:col>
                <xdr:colOff>146050</xdr:colOff>
                <xdr:row>62</xdr:row>
                <xdr:rowOff>31750</xdr:rowOff>
              </from>
              <to>
                <xdr:col>1</xdr:col>
                <xdr:colOff>1308100</xdr:colOff>
                <xdr:row>63</xdr:row>
                <xdr:rowOff>0</xdr:rowOff>
              </to>
            </anchor>
          </objectPr>
        </oleObject>
      </mc:Choice>
      <mc:Fallback>
        <oleObject progId="Word.Picture.8" shapeId="5124" r:id="rId7"/>
      </mc:Fallback>
    </mc:AlternateContent>
    <mc:AlternateContent xmlns:mc="http://schemas.openxmlformats.org/markup-compatibility/2006">
      <mc:Choice Requires="x14">
        <oleObject progId="Word.Picture.8" shapeId="5125" r:id="rId8">
          <objectPr defaultSize="0" autoPict="0" r:id="rId4">
            <anchor moveWithCells="1" sizeWithCells="1">
              <from>
                <xdr:col>1</xdr:col>
                <xdr:colOff>146050</xdr:colOff>
                <xdr:row>70</xdr:row>
                <xdr:rowOff>31750</xdr:rowOff>
              </from>
              <to>
                <xdr:col>1</xdr:col>
                <xdr:colOff>1308100</xdr:colOff>
                <xdr:row>71</xdr:row>
                <xdr:rowOff>0</xdr:rowOff>
              </to>
            </anchor>
          </objectPr>
        </oleObject>
      </mc:Choice>
      <mc:Fallback>
        <oleObject progId="Word.Picture.8" shapeId="5125" r:id="rId8"/>
      </mc:Fallback>
    </mc:AlternateContent>
    <mc:AlternateContent xmlns:mc="http://schemas.openxmlformats.org/markup-compatibility/2006">
      <mc:Choice Requires="x14">
        <oleObject progId="Word.Picture.8" shapeId="5126" r:id="rId9">
          <objectPr defaultSize="0" autoPict="0" r:id="rId4">
            <anchor moveWithCells="1" sizeWithCells="1">
              <from>
                <xdr:col>1</xdr:col>
                <xdr:colOff>146050</xdr:colOff>
                <xdr:row>79</xdr:row>
                <xdr:rowOff>31750</xdr:rowOff>
              </from>
              <to>
                <xdr:col>1</xdr:col>
                <xdr:colOff>1308100</xdr:colOff>
                <xdr:row>80</xdr:row>
                <xdr:rowOff>0</xdr:rowOff>
              </to>
            </anchor>
          </objectPr>
        </oleObject>
      </mc:Choice>
      <mc:Fallback>
        <oleObject progId="Word.Picture.8" shapeId="5126" r:id="rId9"/>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90"/>
  <sheetViews>
    <sheetView zoomScale="80" zoomScaleNormal="80" workbookViewId="0">
      <selection activeCell="B87" sqref="B87:F87"/>
    </sheetView>
  </sheetViews>
  <sheetFormatPr defaultRowHeight="14.5" x14ac:dyDescent="0.35"/>
  <cols>
    <col min="1" max="1" width="1" customWidth="1"/>
    <col min="2" max="2" width="20.1796875" customWidth="1"/>
    <col min="3" max="3" width="4.81640625" customWidth="1"/>
    <col min="4" max="4" width="29.54296875" customWidth="1"/>
    <col min="5" max="5" width="14.453125" customWidth="1"/>
    <col min="6" max="6" width="22.453125" customWidth="1"/>
    <col min="7" max="7" width="12.453125" customWidth="1"/>
    <col min="8" max="8" width="15.54296875" bestFit="1" customWidth="1"/>
    <col min="9" max="9" width="27.1796875" bestFit="1" customWidth="1"/>
    <col min="10" max="10" width="46.453125" customWidth="1"/>
    <col min="11" max="11" width="51.1796875" customWidth="1"/>
    <col min="12" max="12" width="13.453125" customWidth="1"/>
  </cols>
  <sheetData>
    <row r="1" spans="2:13" ht="8.25" customHeight="1" thickBot="1" x14ac:dyDescent="0.4"/>
    <row r="2" spans="2:13" ht="13.5" customHeight="1" thickBot="1" x14ac:dyDescent="0.4">
      <c r="B2" s="626"/>
      <c r="C2" s="736"/>
      <c r="D2" s="632" t="s">
        <v>112</v>
      </c>
      <c r="E2" s="633"/>
      <c r="F2" s="634"/>
      <c r="G2" s="539" t="s">
        <v>52</v>
      </c>
      <c r="H2" s="541"/>
      <c r="I2" s="28" t="str">
        <f>Supplier4!I2</f>
        <v>240-12248652</v>
      </c>
      <c r="L2" s="29" t="s">
        <v>53</v>
      </c>
      <c r="M2" s="29" t="s">
        <v>54</v>
      </c>
    </row>
    <row r="3" spans="2:13" ht="13.5" customHeight="1" thickBot="1" x14ac:dyDescent="0.4">
      <c r="B3" s="628"/>
      <c r="C3" s="737"/>
      <c r="D3" s="635"/>
      <c r="E3" s="636"/>
      <c r="F3" s="637"/>
      <c r="G3" s="539" t="s">
        <v>318</v>
      </c>
      <c r="H3" s="541"/>
      <c r="I3" s="28" t="str">
        <f>Supplier4!I3</f>
        <v>240-105658000</v>
      </c>
      <c r="L3" s="29">
        <v>0</v>
      </c>
      <c r="M3" s="29">
        <v>0</v>
      </c>
    </row>
    <row r="4" spans="2:13" ht="31.5" thickBot="1" x14ac:dyDescent="0.4">
      <c r="B4" s="628"/>
      <c r="C4" s="737"/>
      <c r="D4" s="635" t="s">
        <v>295</v>
      </c>
      <c r="E4" s="636"/>
      <c r="F4" s="636"/>
      <c r="G4" s="715" t="str">
        <f>Supplier1!G4:H4</f>
        <v>Quality Scorecard
Rev 6</v>
      </c>
      <c r="H4" s="716"/>
      <c r="I4" s="28" t="str">
        <f>Supplier1!I4</f>
        <v>Effective Date 01/08/2019</v>
      </c>
      <c r="J4" s="427" t="s">
        <v>55</v>
      </c>
      <c r="L4" s="29">
        <v>1</v>
      </c>
      <c r="M4" s="29">
        <v>1</v>
      </c>
    </row>
    <row r="5" spans="2:13" ht="16.5" customHeight="1" thickBot="1" x14ac:dyDescent="0.4">
      <c r="B5" s="630"/>
      <c r="C5" s="738"/>
      <c r="D5" s="619" t="s">
        <v>113</v>
      </c>
      <c r="E5" s="620"/>
      <c r="F5" s="620"/>
      <c r="G5" s="542" t="s">
        <v>56</v>
      </c>
      <c r="H5" s="544"/>
      <c r="I5" s="444">
        <f>Supplier1!I5</f>
        <v>43678</v>
      </c>
      <c r="M5" s="29">
        <v>2</v>
      </c>
    </row>
    <row r="6" spans="2:13" ht="15" thickBot="1" x14ac:dyDescent="0.4">
      <c r="B6" s="638" t="s">
        <v>57</v>
      </c>
      <c r="C6" s="669"/>
      <c r="D6" s="428">
        <f>Supplier1!D6</f>
        <v>0</v>
      </c>
      <c r="E6" s="739" t="s">
        <v>58</v>
      </c>
      <c r="F6" s="740"/>
      <c r="G6" s="710">
        <f>Supplier1!G6</f>
        <v>0</v>
      </c>
      <c r="H6" s="710"/>
      <c r="I6" s="711"/>
      <c r="M6" s="29"/>
    </row>
    <row r="7" spans="2:13" ht="19" thickBot="1" x14ac:dyDescent="0.5">
      <c r="B7" s="638" t="s">
        <v>60</v>
      </c>
      <c r="C7" s="669"/>
      <c r="D7" s="640">
        <f>Supplier1!$D$7</f>
        <v>0</v>
      </c>
      <c r="E7" s="641"/>
      <c r="F7" s="642"/>
      <c r="G7" s="670" t="str">
        <f>Supplier4!G7</f>
        <v>Senior Advisor: Supplier Quality Management</v>
      </c>
      <c r="H7" s="671"/>
      <c r="I7" s="672"/>
      <c r="J7" s="30" t="s">
        <v>61</v>
      </c>
      <c r="M7" s="29"/>
    </row>
    <row r="8" spans="2:13" ht="19" thickBot="1" x14ac:dyDescent="0.5">
      <c r="B8" s="638" t="s">
        <v>62</v>
      </c>
      <c r="C8" s="669"/>
      <c r="D8" s="640">
        <f>Supplier1!$D$8</f>
        <v>0</v>
      </c>
      <c r="E8" s="641"/>
      <c r="F8" s="642"/>
      <c r="G8" s="670" t="str">
        <f>Supplier4!G8</f>
        <v>Report Revision</v>
      </c>
      <c r="H8" s="672"/>
      <c r="I8" s="429">
        <f>Supplier4!I8</f>
        <v>1</v>
      </c>
      <c r="J8" s="31" t="s">
        <v>63</v>
      </c>
      <c r="M8" s="29"/>
    </row>
    <row r="9" spans="2:13" ht="19" thickBot="1" x14ac:dyDescent="0.5">
      <c r="B9" s="638" t="s">
        <v>64</v>
      </c>
      <c r="C9" s="639"/>
      <c r="D9" s="640">
        <f>Supplier1!$D$9</f>
        <v>0</v>
      </c>
      <c r="E9" s="641"/>
      <c r="F9" s="641"/>
      <c r="G9" s="641"/>
      <c r="H9" s="641"/>
      <c r="I9" s="642"/>
      <c r="J9" s="31" t="s">
        <v>65</v>
      </c>
    </row>
    <row r="10" spans="2:13" ht="21" x14ac:dyDescent="0.5">
      <c r="B10" s="643" t="s">
        <v>66</v>
      </c>
      <c r="C10" s="644"/>
      <c r="D10" s="719">
        <f>Supplier1!$D$10</f>
        <v>0</v>
      </c>
      <c r="E10" s="720"/>
      <c r="F10" s="720"/>
      <c r="G10" s="720"/>
      <c r="H10" s="720"/>
      <c r="I10" s="721"/>
      <c r="J10" s="32" t="s">
        <v>67</v>
      </c>
    </row>
    <row r="11" spans="2:13" ht="18.5" x14ac:dyDescent="0.45">
      <c r="B11" s="645"/>
      <c r="C11" s="646"/>
      <c r="D11" s="722"/>
      <c r="E11" s="723"/>
      <c r="F11" s="723"/>
      <c r="G11" s="723"/>
      <c r="H11" s="723"/>
      <c r="I11" s="724"/>
      <c r="J11" s="33" t="s">
        <v>68</v>
      </c>
    </row>
    <row r="12" spans="2:13" ht="19" thickBot="1" x14ac:dyDescent="0.5">
      <c r="B12" s="645"/>
      <c r="C12" s="646"/>
      <c r="D12" s="725"/>
      <c r="E12" s="726"/>
      <c r="F12" s="726"/>
      <c r="G12" s="726"/>
      <c r="H12" s="726"/>
      <c r="I12" s="727"/>
      <c r="J12" s="33" t="s">
        <v>69</v>
      </c>
    </row>
    <row r="13" spans="2:13" ht="19" thickBot="1" x14ac:dyDescent="0.5">
      <c r="B13" s="499" t="s">
        <v>70</v>
      </c>
      <c r="C13" s="500"/>
      <c r="D13" s="500"/>
      <c r="E13" s="500"/>
      <c r="F13" s="500"/>
      <c r="G13" s="500"/>
      <c r="H13" s="500"/>
      <c r="I13" s="656"/>
      <c r="J13" s="33" t="s">
        <v>71</v>
      </c>
    </row>
    <row r="14" spans="2:13" ht="19.5" customHeight="1" thickBot="1" x14ac:dyDescent="0.5">
      <c r="B14" s="704" t="s">
        <v>114</v>
      </c>
      <c r="C14" s="705"/>
      <c r="D14" s="706"/>
      <c r="E14" s="707"/>
      <c r="F14" s="708"/>
      <c r="G14" s="747" t="s">
        <v>73</v>
      </c>
      <c r="H14" s="748"/>
      <c r="I14" s="749"/>
      <c r="J14" s="33" t="s">
        <v>74</v>
      </c>
    </row>
    <row r="15" spans="2:13" ht="18" customHeight="1" thickBot="1" x14ac:dyDescent="0.5">
      <c r="B15" s="661" t="s">
        <v>115</v>
      </c>
      <c r="C15" s="662"/>
      <c r="D15" s="640"/>
      <c r="E15" s="641"/>
      <c r="F15" s="642"/>
      <c r="G15" s="709"/>
      <c r="H15" s="710"/>
      <c r="I15" s="711"/>
      <c r="J15" s="33" t="s">
        <v>76</v>
      </c>
    </row>
    <row r="16" spans="2:13" ht="29.25" customHeight="1" thickBot="1" x14ac:dyDescent="0.5">
      <c r="B16" s="581" t="s">
        <v>77</v>
      </c>
      <c r="C16" s="582"/>
      <c r="D16" s="702"/>
      <c r="E16" s="675"/>
      <c r="F16" s="675"/>
      <c r="G16" s="675"/>
      <c r="H16" s="675"/>
      <c r="I16" s="676"/>
      <c r="J16" s="31"/>
    </row>
    <row r="17" spans="2:11" ht="29.25" customHeight="1" thickBot="1" x14ac:dyDescent="0.5">
      <c r="B17" s="586" t="s">
        <v>78</v>
      </c>
      <c r="C17" s="587"/>
      <c r="D17" s="703"/>
      <c r="E17" s="589"/>
      <c r="F17" s="745" t="s">
        <v>79</v>
      </c>
      <c r="G17" s="746"/>
      <c r="H17" s="448"/>
      <c r="I17" s="446"/>
      <c r="J17" s="31"/>
    </row>
    <row r="18" spans="2:11" ht="29.5" thickBot="1" x14ac:dyDescent="0.4">
      <c r="B18" s="592" t="s">
        <v>80</v>
      </c>
      <c r="C18" s="593"/>
      <c r="D18" s="36" t="s">
        <v>81</v>
      </c>
      <c r="E18" s="37">
        <f>Supplier4!E18</f>
        <v>0</v>
      </c>
      <c r="F18" s="38" t="s">
        <v>82</v>
      </c>
      <c r="G18" s="415" t="s">
        <v>116</v>
      </c>
      <c r="H18" s="37" t="s">
        <v>84</v>
      </c>
      <c r="I18" s="416" t="s">
        <v>83</v>
      </c>
    </row>
    <row r="19" spans="2:11" ht="21.5" thickBot="1" x14ac:dyDescent="0.4">
      <c r="B19" s="39"/>
      <c r="C19" s="572" t="s">
        <v>354</v>
      </c>
      <c r="D19" s="573"/>
      <c r="E19" s="573"/>
      <c r="F19" s="573"/>
      <c r="G19" s="573"/>
      <c r="H19" s="573"/>
      <c r="I19" s="574"/>
    </row>
    <row r="20" spans="2:11" ht="35.25" customHeight="1" thickBot="1" x14ac:dyDescent="0.4">
      <c r="B20" s="542" t="s">
        <v>85</v>
      </c>
      <c r="C20" s="543"/>
      <c r="D20" s="543"/>
      <c r="E20" s="543"/>
      <c r="F20" s="543"/>
      <c r="G20" s="543"/>
      <c r="H20" s="543"/>
      <c r="I20" s="544"/>
    </row>
    <row r="21" spans="2:11" ht="19" thickBot="1" x14ac:dyDescent="0.4">
      <c r="B21" s="499" t="s">
        <v>86</v>
      </c>
      <c r="C21" s="500"/>
      <c r="D21" s="500"/>
      <c r="E21" s="656"/>
      <c r="F21" s="500" t="s">
        <v>87</v>
      </c>
      <c r="G21" s="500"/>
      <c r="H21" s="500"/>
      <c r="I21" s="60">
        <f>Supplier1!$I$21</f>
        <v>0.25</v>
      </c>
    </row>
    <row r="22" spans="2:11" ht="15" customHeight="1" x14ac:dyDescent="0.35">
      <c r="B22" s="471" t="s">
        <v>339</v>
      </c>
      <c r="C22" s="472"/>
      <c r="D22" s="472"/>
      <c r="E22" s="472"/>
      <c r="F22" s="472"/>
      <c r="G22" s="472"/>
      <c r="H22" s="472"/>
      <c r="I22" s="473"/>
      <c r="J22" s="743" t="s">
        <v>88</v>
      </c>
      <c r="K22" s="521" t="s">
        <v>335</v>
      </c>
    </row>
    <row r="23" spans="2:11" ht="15" thickBot="1" x14ac:dyDescent="0.4">
      <c r="B23" s="474" t="s">
        <v>89</v>
      </c>
      <c r="C23" s="475"/>
      <c r="D23" s="475"/>
      <c r="E23" s="475"/>
      <c r="F23" s="475"/>
      <c r="G23" s="475"/>
      <c r="H23" s="475"/>
      <c r="I23" s="476"/>
      <c r="J23" s="744"/>
      <c r="K23" s="522"/>
    </row>
    <row r="24" spans="2:11" ht="16" thickBot="1" x14ac:dyDescent="0.4">
      <c r="B24" s="699"/>
      <c r="C24" s="700"/>
      <c r="D24" s="700"/>
      <c r="E24" s="700"/>
      <c r="F24" s="700"/>
      <c r="G24" s="66" t="s">
        <v>117</v>
      </c>
      <c r="H24" s="66" t="s">
        <v>91</v>
      </c>
      <c r="I24" s="66" t="s">
        <v>92</v>
      </c>
      <c r="J24" s="324" t="s">
        <v>93</v>
      </c>
      <c r="K24" s="346" t="s">
        <v>334</v>
      </c>
    </row>
    <row r="25" spans="2:11" ht="15" customHeight="1" x14ac:dyDescent="0.35">
      <c r="B25" s="607" t="s">
        <v>94</v>
      </c>
      <c r="C25" s="608"/>
      <c r="D25" s="608"/>
      <c r="E25" s="608"/>
      <c r="F25" s="701"/>
      <c r="G25" s="333">
        <f>Supplier1!G25</f>
        <v>1</v>
      </c>
      <c r="H25" s="417"/>
      <c r="I25" s="431"/>
      <c r="J25" s="418"/>
      <c r="K25" s="515"/>
    </row>
    <row r="26" spans="2:11" ht="15" customHeight="1" x14ac:dyDescent="0.35">
      <c r="B26" s="607" t="s">
        <v>95</v>
      </c>
      <c r="C26" s="608"/>
      <c r="D26" s="608"/>
      <c r="E26" s="608"/>
      <c r="F26" s="701"/>
      <c r="G26" s="327">
        <f>Supplier1!G26</f>
        <v>1</v>
      </c>
      <c r="H26" s="419"/>
      <c r="I26" s="432"/>
      <c r="J26" s="420" t="s">
        <v>59</v>
      </c>
      <c r="K26" s="516"/>
    </row>
    <row r="27" spans="2:11" ht="15" customHeight="1" x14ac:dyDescent="0.35">
      <c r="B27" s="607" t="s">
        <v>230</v>
      </c>
      <c r="C27" s="608"/>
      <c r="D27" s="608"/>
      <c r="E27" s="608"/>
      <c r="F27" s="701"/>
      <c r="G27" s="327">
        <f>Supplier1!G27</f>
        <v>1</v>
      </c>
      <c r="H27" s="419"/>
      <c r="I27" s="432"/>
      <c r="J27" s="420" t="s">
        <v>59</v>
      </c>
      <c r="K27" s="516"/>
    </row>
    <row r="28" spans="2:11" ht="15" customHeight="1" thickBot="1" x14ac:dyDescent="0.4">
      <c r="B28" s="607" t="s">
        <v>96</v>
      </c>
      <c r="C28" s="608"/>
      <c r="D28" s="608"/>
      <c r="E28" s="608"/>
      <c r="F28" s="701"/>
      <c r="G28" s="330">
        <f>Supplier1!G28</f>
        <v>1</v>
      </c>
      <c r="H28" s="421"/>
      <c r="I28" s="432"/>
      <c r="J28" s="422" t="s">
        <v>59</v>
      </c>
      <c r="K28" s="516"/>
    </row>
    <row r="29" spans="2:11" ht="15.75" hidden="1" customHeight="1" thickBot="1" x14ac:dyDescent="0.4">
      <c r="B29" s="733" t="s">
        <v>97</v>
      </c>
      <c r="C29" s="734"/>
      <c r="D29" s="734"/>
      <c r="E29" s="734"/>
      <c r="F29" s="735"/>
      <c r="G29" s="335" t="e">
        <f>Supplier1!#REF!</f>
        <v>#REF!</v>
      </c>
      <c r="H29" s="358"/>
      <c r="I29" s="43"/>
      <c r="J29" s="365" t="s">
        <v>59</v>
      </c>
      <c r="K29" s="516"/>
    </row>
    <row r="30" spans="2:11" ht="15" thickBot="1" x14ac:dyDescent="0.4">
      <c r="B30" s="45" t="s">
        <v>98</v>
      </c>
      <c r="C30" s="46"/>
      <c r="D30" s="46"/>
      <c r="E30" s="46"/>
      <c r="F30" s="47"/>
      <c r="G30" s="62">
        <f>SUM(G25:G28)</f>
        <v>4</v>
      </c>
      <c r="H30" s="49">
        <f>($G25*H25)+($G26*H26)+($G27*H27)+($G28*H28)</f>
        <v>0</v>
      </c>
      <c r="I30" s="49">
        <f>($G25*I25)+($G26*I26)+($G27*I27)+($G28*I28)</f>
        <v>0</v>
      </c>
      <c r="K30" s="516"/>
    </row>
    <row r="31" spans="2:11" ht="30.75" customHeight="1" thickBot="1" x14ac:dyDescent="0.4">
      <c r="B31" s="696" t="s">
        <v>99</v>
      </c>
      <c r="C31" s="697"/>
      <c r="D31" s="697"/>
      <c r="E31" s="697"/>
      <c r="F31" s="698"/>
      <c r="G31" s="63"/>
      <c r="H31" s="51">
        <f>IF(G30=0,0,H30/$G$30/2*100%*$I$21)</f>
        <v>0</v>
      </c>
      <c r="I31" s="52">
        <f>IF(G30=0,0,I30/$G$30/2*100%*$I$21)</f>
        <v>0</v>
      </c>
      <c r="K31" s="516"/>
    </row>
    <row r="32" spans="2:11" ht="15" customHeight="1" x14ac:dyDescent="0.35">
      <c r="B32" s="471" t="s">
        <v>339</v>
      </c>
      <c r="C32" s="472"/>
      <c r="D32" s="472"/>
      <c r="E32" s="472"/>
      <c r="F32" s="472"/>
      <c r="G32" s="472"/>
      <c r="H32" s="472"/>
      <c r="I32" s="473"/>
      <c r="J32" s="743" t="s">
        <v>88</v>
      </c>
      <c r="K32" s="516"/>
    </row>
    <row r="33" spans="2:13" ht="15.75" customHeight="1" thickBot="1" x14ac:dyDescent="0.4">
      <c r="B33" s="474" t="s">
        <v>314</v>
      </c>
      <c r="C33" s="475"/>
      <c r="D33" s="475"/>
      <c r="E33" s="475"/>
      <c r="F33" s="475"/>
      <c r="G33" s="475"/>
      <c r="H33" s="475"/>
      <c r="I33" s="476"/>
      <c r="J33" s="744"/>
      <c r="K33" s="516"/>
    </row>
    <row r="34" spans="2:13" ht="16" thickBot="1" x14ac:dyDescent="0.4">
      <c r="B34" s="597"/>
      <c r="C34" s="598"/>
      <c r="D34" s="598"/>
      <c r="E34" s="598"/>
      <c r="F34" s="598"/>
      <c r="G34" s="66" t="s">
        <v>117</v>
      </c>
      <c r="H34" s="66" t="s">
        <v>91</v>
      </c>
      <c r="I34" s="66" t="s">
        <v>92</v>
      </c>
      <c r="J34" s="344" t="s">
        <v>93</v>
      </c>
      <c r="K34" s="516"/>
    </row>
    <row r="35" spans="2:13" ht="29.25" customHeight="1" x14ac:dyDescent="0.35">
      <c r="B35" s="599" t="s">
        <v>385</v>
      </c>
      <c r="C35" s="600"/>
      <c r="D35" s="600"/>
      <c r="E35" s="600"/>
      <c r="F35" s="601"/>
      <c r="G35" s="333">
        <f>Supplier1!G34</f>
        <v>0</v>
      </c>
      <c r="H35" s="439"/>
      <c r="I35" s="439"/>
      <c r="J35" s="418"/>
      <c r="K35" s="516"/>
    </row>
    <row r="36" spans="2:13" ht="15.75" customHeight="1" x14ac:dyDescent="0.35">
      <c r="B36" s="563" t="s">
        <v>358</v>
      </c>
      <c r="C36" s="564"/>
      <c r="D36" s="564"/>
      <c r="E36" s="564"/>
      <c r="F36" s="565"/>
      <c r="G36" s="327">
        <f>Supplier1!G35</f>
        <v>0</v>
      </c>
      <c r="H36" s="440"/>
      <c r="I36" s="440"/>
      <c r="J36" s="420"/>
      <c r="K36" s="516"/>
    </row>
    <row r="37" spans="2:13" ht="15.75" customHeight="1" x14ac:dyDescent="0.35">
      <c r="B37" s="563" t="s">
        <v>355</v>
      </c>
      <c r="C37" s="564"/>
      <c r="D37" s="564"/>
      <c r="E37" s="564"/>
      <c r="F37" s="565"/>
      <c r="G37" s="327">
        <f>Supplier1!G36</f>
        <v>0</v>
      </c>
      <c r="H37" s="440"/>
      <c r="I37" s="440"/>
      <c r="J37" s="420"/>
      <c r="K37" s="516"/>
    </row>
    <row r="38" spans="2:13" ht="15.75" customHeight="1" x14ac:dyDescent="0.35">
      <c r="B38" s="563" t="s">
        <v>357</v>
      </c>
      <c r="C38" s="564"/>
      <c r="D38" s="564"/>
      <c r="E38" s="564"/>
      <c r="F38" s="565"/>
      <c r="G38" s="327">
        <f>Supplier1!G37</f>
        <v>0</v>
      </c>
      <c r="H38" s="440"/>
      <c r="I38" s="440"/>
      <c r="J38" s="420" t="s">
        <v>59</v>
      </c>
      <c r="K38" s="516"/>
    </row>
    <row r="39" spans="2:13" ht="15.75" customHeight="1" x14ac:dyDescent="0.35">
      <c r="B39" s="563" t="s">
        <v>356</v>
      </c>
      <c r="C39" s="564"/>
      <c r="D39" s="564"/>
      <c r="E39" s="564"/>
      <c r="F39" s="565"/>
      <c r="G39" s="327">
        <f>Supplier1!G38</f>
        <v>0</v>
      </c>
      <c r="H39" s="440"/>
      <c r="I39" s="440"/>
      <c r="J39" s="420" t="s">
        <v>59</v>
      </c>
      <c r="K39" s="516"/>
    </row>
    <row r="40" spans="2:13" ht="15.75" customHeight="1" x14ac:dyDescent="0.35">
      <c r="B40" s="563" t="s">
        <v>359</v>
      </c>
      <c r="C40" s="564"/>
      <c r="D40" s="564"/>
      <c r="E40" s="564"/>
      <c r="F40" s="565"/>
      <c r="G40" s="327">
        <f>Supplier1!G39</f>
        <v>0</v>
      </c>
      <c r="H40" s="440"/>
      <c r="I40" s="440"/>
      <c r="J40" s="420" t="s">
        <v>59</v>
      </c>
      <c r="K40" s="516"/>
    </row>
    <row r="41" spans="2:13" ht="15.75" customHeight="1" x14ac:dyDescent="0.35">
      <c r="B41" s="563" t="s">
        <v>360</v>
      </c>
      <c r="C41" s="564"/>
      <c r="D41" s="564"/>
      <c r="E41" s="564"/>
      <c r="F41" s="565"/>
      <c r="G41" s="327">
        <f>Supplier1!G40</f>
        <v>0</v>
      </c>
      <c r="H41" s="440"/>
      <c r="I41" s="440"/>
      <c r="J41" s="420" t="s">
        <v>59</v>
      </c>
      <c r="K41" s="516"/>
    </row>
    <row r="42" spans="2:13" ht="15.75" customHeight="1" thickBot="1" x14ac:dyDescent="0.4">
      <c r="B42" s="566" t="s">
        <v>361</v>
      </c>
      <c r="C42" s="567"/>
      <c r="D42" s="567"/>
      <c r="E42" s="567"/>
      <c r="F42" s="568"/>
      <c r="G42" s="330">
        <f>Supplier1!G41</f>
        <v>0</v>
      </c>
      <c r="H42" s="440"/>
      <c r="I42" s="440"/>
      <c r="J42" s="422"/>
      <c r="K42" s="517"/>
    </row>
    <row r="43" spans="2:13" ht="15" thickBot="1" x14ac:dyDescent="0.4">
      <c r="B43" s="539" t="s">
        <v>98</v>
      </c>
      <c r="C43" s="540"/>
      <c r="D43" s="540"/>
      <c r="E43" s="540"/>
      <c r="F43" s="541"/>
      <c r="G43" s="53">
        <f>SUM(G35:G42)</f>
        <v>0</v>
      </c>
      <c r="H43" s="49">
        <f>($G35*H35)+($G37*H37)+($G38*H38)+($G39*H39)+($G40*H40)+($G41*H41)+($G42*H42)+(G36*H36)</f>
        <v>0</v>
      </c>
      <c r="I43" s="49">
        <f>($G35*I35)+($G37*I37)+($G38*I38)+($G39*I39)+($G40*I40)+($G41*I41)+($G42*I42)+(G36*I36)</f>
        <v>0</v>
      </c>
    </row>
    <row r="44" spans="2:13" ht="33" customHeight="1" thickBot="1" x14ac:dyDescent="0.4">
      <c r="B44" s="542" t="s">
        <v>100</v>
      </c>
      <c r="C44" s="543"/>
      <c r="D44" s="543"/>
      <c r="E44" s="543"/>
      <c r="F44" s="544"/>
      <c r="G44" s="54"/>
      <c r="H44" s="51">
        <f>IF(G43=0,0,H43/$G$43/2*100%*$I$21)</f>
        <v>0</v>
      </c>
      <c r="I44" s="52">
        <f>IF(G43=0,0,I43/$G$43/2*100%*$I$21)</f>
        <v>0</v>
      </c>
      <c r="L44" s="40"/>
      <c r="M44" s="40"/>
    </row>
    <row r="45" spans="2:13" s="40" customFormat="1" ht="15" thickBot="1" x14ac:dyDescent="0.4">
      <c r="B45" s="55"/>
      <c r="C45" s="55"/>
      <c r="D45" s="55"/>
      <c r="E45" s="55"/>
      <c r="F45" s="55"/>
      <c r="G45" s="55"/>
      <c r="H45" s="55"/>
      <c r="I45" s="55"/>
      <c r="L45"/>
      <c r="M45"/>
    </row>
    <row r="46" spans="2:13" ht="21.5" thickBot="1" x14ac:dyDescent="0.4">
      <c r="B46" s="56"/>
      <c r="C46" s="572" t="s">
        <v>386</v>
      </c>
      <c r="D46" s="573"/>
      <c r="E46" s="573"/>
      <c r="F46" s="573"/>
      <c r="G46" s="573"/>
      <c r="H46" s="573"/>
      <c r="I46" s="574"/>
      <c r="J46" s="743" t="s">
        <v>88</v>
      </c>
      <c r="K46" s="521" t="s">
        <v>335</v>
      </c>
    </row>
    <row r="47" spans="2:13" ht="19" thickBot="1" x14ac:dyDescent="0.4">
      <c r="B47" s="139" t="s">
        <v>260</v>
      </c>
      <c r="C47" s="140"/>
      <c r="D47" s="140"/>
      <c r="E47" s="140"/>
      <c r="F47" s="140"/>
      <c r="G47" s="140"/>
      <c r="H47" s="140"/>
      <c r="I47" s="179">
        <f>Supplier1!$I$46</f>
        <v>0.25</v>
      </c>
      <c r="J47" s="744"/>
      <c r="K47" s="522"/>
    </row>
    <row r="48" spans="2:13" ht="16" thickBot="1" x14ac:dyDescent="0.4">
      <c r="B48" s="575"/>
      <c r="C48" s="576"/>
      <c r="D48" s="576"/>
      <c r="E48" s="576"/>
      <c r="F48" s="577"/>
      <c r="G48" s="66" t="s">
        <v>117</v>
      </c>
      <c r="H48" s="66" t="s">
        <v>91</v>
      </c>
      <c r="I48" s="66" t="s">
        <v>92</v>
      </c>
      <c r="J48" s="324" t="s">
        <v>93</v>
      </c>
      <c r="K48" s="346" t="s">
        <v>334</v>
      </c>
    </row>
    <row r="49" spans="2:11" ht="15.75" customHeight="1" x14ac:dyDescent="0.35">
      <c r="B49" s="578" t="s">
        <v>362</v>
      </c>
      <c r="C49" s="579"/>
      <c r="D49" s="579"/>
      <c r="E49" s="579"/>
      <c r="F49" s="580"/>
      <c r="G49" s="329">
        <f>Supplier1!G48</f>
        <v>1</v>
      </c>
      <c r="H49" s="417"/>
      <c r="I49" s="417"/>
      <c r="J49" s="418"/>
      <c r="K49" s="515"/>
    </row>
    <row r="50" spans="2:11" ht="15.75" customHeight="1" x14ac:dyDescent="0.35">
      <c r="B50" s="563" t="s">
        <v>363</v>
      </c>
      <c r="C50" s="564"/>
      <c r="D50" s="564"/>
      <c r="E50" s="564"/>
      <c r="F50" s="565"/>
      <c r="G50" s="327">
        <f>Supplier1!G49</f>
        <v>1</v>
      </c>
      <c r="H50" s="419"/>
      <c r="I50" s="419"/>
      <c r="J50" s="420"/>
      <c r="K50" s="516"/>
    </row>
    <row r="51" spans="2:11" ht="31.5" customHeight="1" x14ac:dyDescent="0.35">
      <c r="B51" s="563" t="s">
        <v>364</v>
      </c>
      <c r="C51" s="564"/>
      <c r="D51" s="564"/>
      <c r="E51" s="564"/>
      <c r="F51" s="565"/>
      <c r="G51" s="327">
        <f>Supplier1!G50</f>
        <v>1</v>
      </c>
      <c r="H51" s="419"/>
      <c r="I51" s="419"/>
      <c r="J51" s="420"/>
      <c r="K51" s="516"/>
    </row>
    <row r="52" spans="2:11" ht="33" customHeight="1" thickBot="1" x14ac:dyDescent="0.4">
      <c r="B52" s="563" t="s">
        <v>365</v>
      </c>
      <c r="C52" s="564"/>
      <c r="D52" s="564"/>
      <c r="E52" s="564"/>
      <c r="F52" s="565"/>
      <c r="G52" s="327">
        <f>Supplier1!G51</f>
        <v>1</v>
      </c>
      <c r="H52" s="419"/>
      <c r="I52" s="419"/>
      <c r="J52" s="420" t="s">
        <v>59</v>
      </c>
      <c r="K52" s="516"/>
    </row>
    <row r="53" spans="2:11" ht="30.75" hidden="1" customHeight="1" x14ac:dyDescent="0.35">
      <c r="B53" s="553"/>
      <c r="C53" s="551"/>
      <c r="D53" s="551"/>
      <c r="E53" s="551"/>
      <c r="F53" s="551"/>
      <c r="G53" s="327"/>
      <c r="H53" s="419"/>
      <c r="I53" s="419"/>
      <c r="J53" s="420" t="s">
        <v>59</v>
      </c>
      <c r="K53" s="516"/>
    </row>
    <row r="54" spans="2:11" ht="15.75" hidden="1" customHeight="1" x14ac:dyDescent="0.35">
      <c r="B54" s="553"/>
      <c r="C54" s="551"/>
      <c r="D54" s="551"/>
      <c r="E54" s="551"/>
      <c r="F54" s="551"/>
      <c r="G54" s="327"/>
      <c r="H54" s="419"/>
      <c r="I54" s="419"/>
      <c r="J54" s="420" t="s">
        <v>59</v>
      </c>
      <c r="K54" s="516"/>
    </row>
    <row r="55" spans="2:11" ht="15.75" hidden="1" customHeight="1" x14ac:dyDescent="0.35">
      <c r="B55" s="553"/>
      <c r="C55" s="551"/>
      <c r="D55" s="551"/>
      <c r="E55" s="551"/>
      <c r="F55" s="551"/>
      <c r="G55" s="327"/>
      <c r="H55" s="419"/>
      <c r="I55" s="419"/>
      <c r="J55" s="424" t="s">
        <v>59</v>
      </c>
      <c r="K55" s="516"/>
    </row>
    <row r="56" spans="2:11" ht="15.75" hidden="1" customHeight="1" thickBot="1" x14ac:dyDescent="0.4">
      <c r="B56" s="553"/>
      <c r="C56" s="551"/>
      <c r="D56" s="551"/>
      <c r="E56" s="551"/>
      <c r="F56" s="551"/>
      <c r="G56" s="330"/>
      <c r="H56" s="421"/>
      <c r="I56" s="421"/>
      <c r="J56" s="422" t="s">
        <v>59</v>
      </c>
      <c r="K56" s="517"/>
    </row>
    <row r="57" spans="2:11" ht="15.75" hidden="1" customHeight="1" thickBot="1" x14ac:dyDescent="0.4">
      <c r="B57" s="553"/>
      <c r="C57" s="551"/>
      <c r="D57" s="551"/>
      <c r="E57" s="551"/>
      <c r="F57" s="552"/>
      <c r="G57" s="326"/>
      <c r="H57" s="358"/>
      <c r="I57" s="362"/>
      <c r="J57" s="65" t="s">
        <v>59</v>
      </c>
    </row>
    <row r="58" spans="2:11" ht="15.75" hidden="1" customHeight="1" thickBot="1" x14ac:dyDescent="0.4">
      <c r="B58" s="553"/>
      <c r="C58" s="551"/>
      <c r="D58" s="551"/>
      <c r="E58" s="551"/>
      <c r="F58" s="552"/>
      <c r="G58" s="141"/>
      <c r="H58" s="42"/>
      <c r="I58" s="43"/>
      <c r="J58" s="61" t="s">
        <v>59</v>
      </c>
    </row>
    <row r="59" spans="2:11" ht="15.75" hidden="1" customHeight="1" thickBot="1" x14ac:dyDescent="0.4">
      <c r="B59" s="553"/>
      <c r="C59" s="551"/>
      <c r="D59" s="551"/>
      <c r="E59" s="551"/>
      <c r="F59" s="552"/>
      <c r="G59" s="142"/>
      <c r="H59" s="42"/>
      <c r="I59" s="43"/>
      <c r="J59" s="61"/>
    </row>
    <row r="60" spans="2:11" ht="15" thickBot="1" x14ac:dyDescent="0.4">
      <c r="B60" s="539" t="s">
        <v>102</v>
      </c>
      <c r="C60" s="540"/>
      <c r="D60" s="540"/>
      <c r="E60" s="540"/>
      <c r="F60" s="541"/>
      <c r="G60" s="143">
        <f>SUM(G49:G59)</f>
        <v>4</v>
      </c>
      <c r="H60" s="49">
        <f>($G49*H49)+($G50*H50)+($G51*H51)+($G52*H52)+($G53*H53)+($G55*H55)+($G56*H56)+($G57*H57)+(G54*H54)</f>
        <v>0</v>
      </c>
      <c r="I60" s="49">
        <f>($G49*I49)+($G50*I50)+($G51*I51)+($G52*I52)+($G53*I53)+($G55*I55)+($G56*I56)+($G57*I57)+(G54*I54)</f>
        <v>0</v>
      </c>
    </row>
    <row r="61" spans="2:11" ht="33" customHeight="1" thickBot="1" x14ac:dyDescent="0.4">
      <c r="B61" s="542" t="s">
        <v>103</v>
      </c>
      <c r="C61" s="543"/>
      <c r="D61" s="543"/>
      <c r="E61" s="543"/>
      <c r="F61" s="544"/>
      <c r="G61" s="54"/>
      <c r="H61" s="51">
        <f>IF(G60=0,0,H60/$G$60/2*100%*$I$47)</f>
        <v>0</v>
      </c>
      <c r="I61" s="52">
        <f>IF(G60=0,0,I60/$G$60/2*100%*$I$47)</f>
        <v>0</v>
      </c>
    </row>
    <row r="62" spans="2:11" ht="15" thickBot="1" x14ac:dyDescent="0.4"/>
    <row r="63" spans="2:11" ht="21.5" thickBot="1" x14ac:dyDescent="0.4">
      <c r="B63" s="39"/>
      <c r="C63" s="572" t="s">
        <v>369</v>
      </c>
      <c r="D63" s="573"/>
      <c r="E63" s="573"/>
      <c r="F63" s="573"/>
      <c r="G63" s="573"/>
      <c r="H63" s="573"/>
      <c r="I63" s="574"/>
      <c r="J63" s="25"/>
    </row>
    <row r="64" spans="2:11" x14ac:dyDescent="0.35">
      <c r="B64" s="677" t="s">
        <v>372</v>
      </c>
      <c r="C64" s="678"/>
      <c r="D64" s="678"/>
      <c r="E64" s="678"/>
      <c r="F64" s="678"/>
      <c r="G64" s="678"/>
      <c r="H64" s="678"/>
      <c r="I64" s="694">
        <f>Supplier1!$I$59</f>
        <v>0.2</v>
      </c>
      <c r="J64" s="533" t="s">
        <v>88</v>
      </c>
      <c r="K64" s="521" t="s">
        <v>335</v>
      </c>
    </row>
    <row r="65" spans="2:11" ht="15" thickBot="1" x14ac:dyDescent="0.4">
      <c r="B65" s="545" t="s">
        <v>376</v>
      </c>
      <c r="C65" s="546"/>
      <c r="D65" s="546"/>
      <c r="E65" s="546"/>
      <c r="F65" s="546"/>
      <c r="G65" s="546"/>
      <c r="H65" s="546"/>
      <c r="I65" s="695"/>
      <c r="J65" s="535"/>
      <c r="K65" s="522"/>
    </row>
    <row r="66" spans="2:11" ht="16.5" customHeight="1" thickBot="1" x14ac:dyDescent="0.4">
      <c r="B66" s="547"/>
      <c r="C66" s="548"/>
      <c r="D66" s="548"/>
      <c r="E66" s="548"/>
      <c r="F66" s="549"/>
      <c r="G66" s="66" t="s">
        <v>117</v>
      </c>
      <c r="H66" s="66" t="s">
        <v>91</v>
      </c>
      <c r="I66" s="66" t="s">
        <v>92</v>
      </c>
      <c r="J66" s="324" t="s">
        <v>93</v>
      </c>
      <c r="K66" s="346" t="s">
        <v>334</v>
      </c>
    </row>
    <row r="67" spans="2:11" ht="15.75" customHeight="1" thickBot="1" x14ac:dyDescent="0.4">
      <c r="B67" s="550" t="s">
        <v>229</v>
      </c>
      <c r="C67" s="551"/>
      <c r="D67" s="551"/>
      <c r="E67" s="551"/>
      <c r="F67" s="552"/>
      <c r="G67" s="66">
        <f>Supplier1!G62</f>
        <v>1</v>
      </c>
      <c r="H67" s="425"/>
      <c r="I67" s="425"/>
      <c r="J67" s="426"/>
      <c r="K67" s="515"/>
    </row>
    <row r="68" spans="2:11" ht="15" thickBot="1" x14ac:dyDescent="0.4">
      <c r="B68" s="539" t="s">
        <v>104</v>
      </c>
      <c r="C68" s="540"/>
      <c r="D68" s="540"/>
      <c r="E68" s="540"/>
      <c r="F68" s="541"/>
      <c r="G68" s="66">
        <f>SUM(G67:G67)</f>
        <v>1</v>
      </c>
      <c r="H68" s="49">
        <f>($G67*H67)</f>
        <v>0</v>
      </c>
      <c r="I68" s="49">
        <f>($G67*I67)</f>
        <v>0</v>
      </c>
      <c r="K68" s="516"/>
    </row>
    <row r="69" spans="2:11" ht="33" customHeight="1" thickBot="1" x14ac:dyDescent="0.4">
      <c r="B69" s="542" t="s">
        <v>105</v>
      </c>
      <c r="C69" s="543"/>
      <c r="D69" s="543"/>
      <c r="E69" s="543"/>
      <c r="F69" s="544"/>
      <c r="G69" s="50"/>
      <c r="H69" s="51">
        <f>IF(G68=0,0,H68/$G$68/2*100%*$I$64)</f>
        <v>0</v>
      </c>
      <c r="I69" s="52">
        <f>IF(G68=0,0,I68/$G$68/2*100%*$I$64)</f>
        <v>0</v>
      </c>
      <c r="K69" s="517"/>
    </row>
    <row r="70" spans="2:11" ht="15" thickBot="1" x14ac:dyDescent="0.4"/>
    <row r="71" spans="2:11" ht="21.5" thickBot="1" x14ac:dyDescent="0.4">
      <c r="B71" s="39"/>
      <c r="C71" s="572" t="s">
        <v>370</v>
      </c>
      <c r="D71" s="573"/>
      <c r="E71" s="573"/>
      <c r="F71" s="573"/>
      <c r="G71" s="573"/>
      <c r="H71" s="573"/>
      <c r="I71" s="574"/>
    </row>
    <row r="72" spans="2:11" ht="18.75" customHeight="1" x14ac:dyDescent="0.35">
      <c r="B72" s="471" t="s">
        <v>377</v>
      </c>
      <c r="C72" s="472"/>
      <c r="D72" s="472"/>
      <c r="E72" s="472"/>
      <c r="F72" s="472"/>
      <c r="G72" s="472"/>
      <c r="H72" s="473"/>
      <c r="I72" s="683">
        <f>Supplier1!$I$67</f>
        <v>0.2</v>
      </c>
      <c r="J72" s="533" t="s">
        <v>88</v>
      </c>
      <c r="K72" s="521" t="s">
        <v>335</v>
      </c>
    </row>
    <row r="73" spans="2:11" ht="18.75" customHeight="1" x14ac:dyDescent="0.35">
      <c r="B73" s="681" t="s">
        <v>379</v>
      </c>
      <c r="C73" s="682"/>
      <c r="D73" s="682"/>
      <c r="E73" s="682"/>
      <c r="F73" s="682"/>
      <c r="G73" s="682"/>
      <c r="H73" s="691"/>
      <c r="I73" s="684"/>
      <c r="J73" s="534"/>
      <c r="K73" s="523"/>
    </row>
    <row r="74" spans="2:11" ht="19.5" customHeight="1" thickBot="1" x14ac:dyDescent="0.4">
      <c r="B74" s="474" t="s">
        <v>341</v>
      </c>
      <c r="C74" s="475"/>
      <c r="D74" s="475"/>
      <c r="E74" s="475"/>
      <c r="F74" s="475"/>
      <c r="G74" s="475"/>
      <c r="H74" s="476"/>
      <c r="I74" s="685"/>
      <c r="J74" s="535"/>
      <c r="K74" s="522"/>
    </row>
    <row r="75" spans="2:11" ht="16.5" customHeight="1" thickBot="1" x14ac:dyDescent="0.4">
      <c r="B75" s="536"/>
      <c r="C75" s="537"/>
      <c r="D75" s="537"/>
      <c r="E75" s="537"/>
      <c r="F75" s="538"/>
      <c r="G75" s="66" t="s">
        <v>117</v>
      </c>
      <c r="H75" s="66" t="s">
        <v>91</v>
      </c>
      <c r="I75" s="66" t="s">
        <v>92</v>
      </c>
      <c r="J75" s="325" t="s">
        <v>93</v>
      </c>
      <c r="K75" s="346" t="s">
        <v>334</v>
      </c>
    </row>
    <row r="76" spans="2:11" ht="15.75" customHeight="1" thickBot="1" x14ac:dyDescent="0.4">
      <c r="B76" s="550" t="s">
        <v>226</v>
      </c>
      <c r="C76" s="551"/>
      <c r="D76" s="551"/>
      <c r="E76" s="551"/>
      <c r="F76" s="552"/>
      <c r="G76" s="37">
        <f>Supplier1!G71</f>
        <v>1</v>
      </c>
      <c r="H76" s="431"/>
      <c r="I76" s="425"/>
      <c r="J76" s="426"/>
      <c r="K76" s="515"/>
    </row>
    <row r="77" spans="2:11" ht="15" thickBot="1" x14ac:dyDescent="0.4">
      <c r="B77" s="539" t="s">
        <v>106</v>
      </c>
      <c r="C77" s="540"/>
      <c r="D77" s="540"/>
      <c r="E77" s="540"/>
      <c r="F77" s="541"/>
      <c r="G77" s="64">
        <f>SUM(G76:G76)</f>
        <v>1</v>
      </c>
      <c r="H77" s="49">
        <f>($G76*H76)</f>
        <v>0</v>
      </c>
      <c r="I77" s="49">
        <f>($G76*I76)</f>
        <v>0</v>
      </c>
      <c r="K77" s="517"/>
    </row>
    <row r="78" spans="2:11" ht="30" customHeight="1" thickBot="1" x14ac:dyDescent="0.4">
      <c r="B78" s="542" t="s">
        <v>107</v>
      </c>
      <c r="C78" s="543"/>
      <c r="D78" s="543"/>
      <c r="E78" s="543"/>
      <c r="F78" s="544"/>
      <c r="G78" s="54"/>
      <c r="H78" s="51">
        <f>IF(G77=0,0,H77/$G$77/2*100%*$I$72)</f>
        <v>0</v>
      </c>
      <c r="I78" s="52">
        <f>IF(G77=0,0,I77/$G$77/2*100%*$I$72)</f>
        <v>0</v>
      </c>
    </row>
    <row r="79" spans="2:11" ht="15" thickBot="1" x14ac:dyDescent="0.4"/>
    <row r="80" spans="2:11" ht="21.5" thickBot="1" x14ac:dyDescent="0.4">
      <c r="B80" s="39"/>
      <c r="C80" s="572" t="s">
        <v>371</v>
      </c>
      <c r="D80" s="573"/>
      <c r="E80" s="573"/>
      <c r="F80" s="573"/>
      <c r="G80" s="573"/>
      <c r="H80" s="573"/>
      <c r="I80" s="574"/>
    </row>
    <row r="81" spans="1:11" ht="18.75" customHeight="1" x14ac:dyDescent="0.35">
      <c r="B81" s="471" t="s">
        <v>387</v>
      </c>
      <c r="C81" s="472"/>
      <c r="D81" s="472"/>
      <c r="E81" s="472"/>
      <c r="F81" s="472"/>
      <c r="G81" s="472"/>
      <c r="H81" s="473"/>
      <c r="I81" s="530">
        <f>1-I21-I47-I64-I72</f>
        <v>9.9999999999999978E-2</v>
      </c>
      <c r="J81" s="533" t="s">
        <v>88</v>
      </c>
      <c r="K81" s="521" t="s">
        <v>335</v>
      </c>
    </row>
    <row r="82" spans="1:11" ht="15.75" customHeight="1" thickBot="1" x14ac:dyDescent="0.4">
      <c r="B82" s="474" t="s">
        <v>388</v>
      </c>
      <c r="C82" s="475"/>
      <c r="D82" s="475"/>
      <c r="E82" s="475"/>
      <c r="F82" s="475"/>
      <c r="G82" s="475"/>
      <c r="H82" s="476"/>
      <c r="I82" s="532"/>
      <c r="J82" s="535"/>
      <c r="K82" s="522"/>
    </row>
    <row r="83" spans="1:11" ht="16" thickBot="1" x14ac:dyDescent="0.4">
      <c r="B83" s="554"/>
      <c r="C83" s="555"/>
      <c r="D83" s="555"/>
      <c r="E83" s="555"/>
      <c r="F83" s="556"/>
      <c r="G83" s="66" t="s">
        <v>117</v>
      </c>
      <c r="H83" s="66" t="s">
        <v>91</v>
      </c>
      <c r="I83" s="66" t="s">
        <v>92</v>
      </c>
      <c r="J83" s="325" t="s">
        <v>93</v>
      </c>
      <c r="K83" s="346" t="s">
        <v>334</v>
      </c>
    </row>
    <row r="84" spans="1:11" x14ac:dyDescent="0.35">
      <c r="A84" s="4"/>
      <c r="B84" s="559" t="s">
        <v>310</v>
      </c>
      <c r="C84" s="560"/>
      <c r="D84" s="560"/>
      <c r="E84" s="560"/>
      <c r="F84" s="561"/>
      <c r="G84" s="333">
        <f>Supplier1!G79</f>
        <v>1</v>
      </c>
      <c r="H84" s="417"/>
      <c r="I84" s="439"/>
      <c r="J84" s="418"/>
      <c r="K84" s="515"/>
    </row>
    <row r="85" spans="1:11" ht="15.75" customHeight="1" thickBot="1" x14ac:dyDescent="0.4">
      <c r="A85" s="4"/>
      <c r="B85" s="559" t="s">
        <v>374</v>
      </c>
      <c r="C85" s="560"/>
      <c r="D85" s="560"/>
      <c r="E85" s="560"/>
      <c r="F85" s="561"/>
      <c r="G85" s="330">
        <f>Supplier1!G80</f>
        <v>1</v>
      </c>
      <c r="H85" s="421"/>
      <c r="I85" s="440"/>
      <c r="J85" s="422"/>
      <c r="K85" s="517"/>
    </row>
    <row r="86" spans="1:11" ht="15" thickBot="1" x14ac:dyDescent="0.4">
      <c r="B86" s="539" t="s">
        <v>109</v>
      </c>
      <c r="C86" s="540"/>
      <c r="D86" s="540"/>
      <c r="E86" s="540"/>
      <c r="F86" s="541"/>
      <c r="G86" s="190">
        <f>SUM(G84:G85)</f>
        <v>2</v>
      </c>
      <c r="H86" s="58">
        <f>($G84*H84)+($G85*H85)</f>
        <v>0</v>
      </c>
      <c r="I86" s="49">
        <f>($G84*I84)+($G85*I85)</f>
        <v>0</v>
      </c>
    </row>
    <row r="87" spans="1:11" ht="30.75" customHeight="1" thickBot="1" x14ac:dyDescent="0.4">
      <c r="B87" s="542" t="s">
        <v>375</v>
      </c>
      <c r="C87" s="543"/>
      <c r="D87" s="543"/>
      <c r="E87" s="543"/>
      <c r="F87" s="544"/>
      <c r="G87" s="54"/>
      <c r="H87" s="51">
        <f>IF(G86=0,0,H86/$G$86/2*100%*$I$81)</f>
        <v>0</v>
      </c>
      <c r="I87" s="59">
        <f>IF(G86=0,0,I86/$G$86/2*100%*$I$81)</f>
        <v>0</v>
      </c>
    </row>
    <row r="88" spans="1:11" ht="15" thickBot="1" x14ac:dyDescent="0.4"/>
    <row r="89" spans="1:11" ht="15" thickBot="1" x14ac:dyDescent="0.4">
      <c r="B89" s="712" t="s">
        <v>347</v>
      </c>
      <c r="C89" s="713"/>
      <c r="D89" s="713"/>
      <c r="E89" s="713"/>
      <c r="F89" s="714"/>
    </row>
    <row r="90" spans="1:11" ht="201" customHeight="1" thickBot="1" x14ac:dyDescent="0.4">
      <c r="B90" s="666"/>
      <c r="C90" s="667"/>
      <c r="D90" s="667"/>
      <c r="E90" s="667"/>
      <c r="F90" s="668"/>
    </row>
  </sheetData>
  <sheetProtection formatRows="0"/>
  <protectedRanges>
    <protectedRange sqref="J84:J85" name="Clarification Sections_2"/>
    <protectedRange sqref="J67 J25:J29 J49:J59 J76 J35:J42" name="Clarification Sections"/>
    <protectedRange sqref="G15" name="Supplier QA person"/>
    <protectedRange sqref="D14:F15 D16" name="Supplier detail"/>
    <protectedRange sqref="I18" name="Report request"/>
    <protectedRange sqref="G18" name="QM28 request"/>
    <protectedRange sqref="D17 H17:I17" name="Tel nrs and email"/>
    <protectedRange sqref="H25:I29" name="Section A options_1"/>
    <protectedRange sqref="H35:I42" name="Section A options_2"/>
    <protectedRange sqref="H57:I59" name="Section B_1"/>
    <protectedRange sqref="H49:I56" name="Section A options_5"/>
    <protectedRange sqref="H67:I67" name="Section A options_6"/>
    <protectedRange sqref="H76:I76" name="Section A options_7_1"/>
    <protectedRange sqref="H84:I85" name="Section A options_9"/>
  </protectedRanges>
  <mergeCells count="119">
    <mergeCell ref="B89:F89"/>
    <mergeCell ref="B90:F90"/>
    <mergeCell ref="B6:C6"/>
    <mergeCell ref="B7:C7"/>
    <mergeCell ref="D7:F7"/>
    <mergeCell ref="B2:C5"/>
    <mergeCell ref="G2:H2"/>
    <mergeCell ref="D4:F4"/>
    <mergeCell ref="G4:H4"/>
    <mergeCell ref="D5:F5"/>
    <mergeCell ref="G5:H5"/>
    <mergeCell ref="G3:H3"/>
    <mergeCell ref="D2:F3"/>
    <mergeCell ref="E6:F6"/>
    <mergeCell ref="G6:I6"/>
    <mergeCell ref="G7:I7"/>
    <mergeCell ref="B13:I13"/>
    <mergeCell ref="B14:C14"/>
    <mergeCell ref="D14:F14"/>
    <mergeCell ref="G14:I14"/>
    <mergeCell ref="B15:C15"/>
    <mergeCell ref="D15:F15"/>
    <mergeCell ref="G15:I15"/>
    <mergeCell ref="B8:C8"/>
    <mergeCell ref="D8:F8"/>
    <mergeCell ref="B9:C9"/>
    <mergeCell ref="D9:I9"/>
    <mergeCell ref="B10:C12"/>
    <mergeCell ref="D10:I12"/>
    <mergeCell ref="G8:H8"/>
    <mergeCell ref="C19:I19"/>
    <mergeCell ref="B20:I20"/>
    <mergeCell ref="B21:E21"/>
    <mergeCell ref="F21:H21"/>
    <mergeCell ref="B22:I22"/>
    <mergeCell ref="J22:J23"/>
    <mergeCell ref="B23:I23"/>
    <mergeCell ref="B16:C16"/>
    <mergeCell ref="D16:I16"/>
    <mergeCell ref="B17:C17"/>
    <mergeCell ref="D17:E17"/>
    <mergeCell ref="F17:G17"/>
    <mergeCell ref="B18:C18"/>
    <mergeCell ref="B31:F31"/>
    <mergeCell ref="B32:I32"/>
    <mergeCell ref="J32:J33"/>
    <mergeCell ref="B33:I33"/>
    <mergeCell ref="B34:F34"/>
    <mergeCell ref="B35:F35"/>
    <mergeCell ref="B24:F24"/>
    <mergeCell ref="B25:F25"/>
    <mergeCell ref="B26:F26"/>
    <mergeCell ref="B27:F27"/>
    <mergeCell ref="B28:F28"/>
    <mergeCell ref="B29:F29"/>
    <mergeCell ref="B42:F42"/>
    <mergeCell ref="B43:F43"/>
    <mergeCell ref="B44:F44"/>
    <mergeCell ref="C46:I46"/>
    <mergeCell ref="J46:J47"/>
    <mergeCell ref="B48:F48"/>
    <mergeCell ref="B36:F36"/>
    <mergeCell ref="B37:F37"/>
    <mergeCell ref="B38:F38"/>
    <mergeCell ref="B39:F39"/>
    <mergeCell ref="B40:F40"/>
    <mergeCell ref="B41:F41"/>
    <mergeCell ref="B56:F56"/>
    <mergeCell ref="B57:F57"/>
    <mergeCell ref="B58:F58"/>
    <mergeCell ref="B59:F59"/>
    <mergeCell ref="B60:F60"/>
    <mergeCell ref="B61:F61"/>
    <mergeCell ref="B49:F49"/>
    <mergeCell ref="B50:F50"/>
    <mergeCell ref="B52:F52"/>
    <mergeCell ref="B53:F53"/>
    <mergeCell ref="B54:F54"/>
    <mergeCell ref="B55:F55"/>
    <mergeCell ref="B51:F51"/>
    <mergeCell ref="C63:I63"/>
    <mergeCell ref="I64:I65"/>
    <mergeCell ref="J64:J65"/>
    <mergeCell ref="B66:F66"/>
    <mergeCell ref="B67:F67"/>
    <mergeCell ref="B64:H64"/>
    <mergeCell ref="B65:H65"/>
    <mergeCell ref="J72:J74"/>
    <mergeCell ref="B74:H74"/>
    <mergeCell ref="B68:F68"/>
    <mergeCell ref="B69:F69"/>
    <mergeCell ref="C71:I71"/>
    <mergeCell ref="B72:H72"/>
    <mergeCell ref="I72:I74"/>
    <mergeCell ref="B73:H73"/>
    <mergeCell ref="B86:F86"/>
    <mergeCell ref="B87:F87"/>
    <mergeCell ref="B85:F85"/>
    <mergeCell ref="B76:F76"/>
    <mergeCell ref="B81:H81"/>
    <mergeCell ref="I81:I82"/>
    <mergeCell ref="J81:J82"/>
    <mergeCell ref="B82:H82"/>
    <mergeCell ref="B75:F75"/>
    <mergeCell ref="B83:F83"/>
    <mergeCell ref="B84:F84"/>
    <mergeCell ref="B77:F77"/>
    <mergeCell ref="B78:F78"/>
    <mergeCell ref="C80:I80"/>
    <mergeCell ref="K22:K23"/>
    <mergeCell ref="K25:K42"/>
    <mergeCell ref="K49:K56"/>
    <mergeCell ref="K67:K69"/>
    <mergeCell ref="K76:K77"/>
    <mergeCell ref="K84:K85"/>
    <mergeCell ref="K81:K82"/>
    <mergeCell ref="K72:K74"/>
    <mergeCell ref="K64:K65"/>
    <mergeCell ref="K46:K47"/>
  </mergeCells>
  <dataValidations count="4">
    <dataValidation type="list" allowBlank="1" showInputMessage="1" showErrorMessage="1" sqref="G18 I18">
      <formula1>"Y,N"</formula1>
    </dataValidation>
    <dataValidation type="list" allowBlank="1" showInputMessage="1" showErrorMessage="1" prompt="Score ?_x000a_0 = no submission_x000a_1 = Data insufficient _x000a_2 = Fail major risks_x000a_3 = Fail minor risks_x000a_4 = Comply (qualified)_x000a_5 = Comply_x000a_" sqref="H29:I29 H57:I59">
      <formula1>$M$3:$M$8</formula1>
    </dataValidation>
    <dataValidation type="list" allowBlank="1" showInputMessage="1" showErrorMessage="1" prompt="Score ?_x000a_0 = No Submission_x000a_1 = Partially Compliant_x000a_2 = Fully Compliant_x000a__x000a_" sqref="H84:I85 H76:I76 H67:I67 H49:I56 H35:I42 H25:I28">
      <formula1>$M$2:$M$8</formula1>
    </dataValidation>
    <dataValidation allowBlank="1" showInputMessage="1" showErrorMessage="1" prompt="Rev 1 for 1st Desktop Evaluation_x000a_Rev 2 for 2nd Desktop Evaluation (Clarification)" sqref="I8"/>
  </dataValidations>
  <pageMargins left="0.7" right="0.7" top="0.75" bottom="0.75" header="0.3" footer="0.3"/>
  <pageSetup orientation="portrait" r:id="rId1"/>
  <drawing r:id="rId2"/>
  <legacyDrawing r:id="rId3"/>
  <oleObjects>
    <mc:AlternateContent xmlns:mc="http://schemas.openxmlformats.org/markup-compatibility/2006">
      <mc:Choice Requires="x14">
        <oleObject progId="Word.Picture.8" shapeId="6145" r:id="rId4">
          <objectPr defaultSize="0" autoPict="0" r:id="rId5">
            <anchor moveWithCells="1" sizeWithCells="1">
              <from>
                <xdr:col>1</xdr:col>
                <xdr:colOff>165100</xdr:colOff>
                <xdr:row>1</xdr:row>
                <xdr:rowOff>165100</xdr:rowOff>
              </from>
              <to>
                <xdr:col>1</xdr:col>
                <xdr:colOff>1289050</xdr:colOff>
                <xdr:row>4</xdr:row>
                <xdr:rowOff>165100</xdr:rowOff>
              </to>
            </anchor>
          </objectPr>
        </oleObject>
      </mc:Choice>
      <mc:Fallback>
        <oleObject progId="Word.Picture.8" shapeId="6145" r:id="rId4"/>
      </mc:Fallback>
    </mc:AlternateContent>
    <mc:AlternateContent xmlns:mc="http://schemas.openxmlformats.org/markup-compatibility/2006">
      <mc:Choice Requires="x14">
        <oleObject progId="Word.Picture.8" shapeId="6146" r:id="rId6">
          <objectPr defaultSize="0" autoPict="0" r:id="rId5">
            <anchor moveWithCells="1" sizeWithCells="1">
              <from>
                <xdr:col>1</xdr:col>
                <xdr:colOff>107950</xdr:colOff>
                <xdr:row>45</xdr:row>
                <xdr:rowOff>31750</xdr:rowOff>
              </from>
              <to>
                <xdr:col>1</xdr:col>
                <xdr:colOff>1270000</xdr:colOff>
                <xdr:row>46</xdr:row>
                <xdr:rowOff>0</xdr:rowOff>
              </to>
            </anchor>
          </objectPr>
        </oleObject>
      </mc:Choice>
      <mc:Fallback>
        <oleObject progId="Word.Picture.8" shapeId="6146" r:id="rId6"/>
      </mc:Fallback>
    </mc:AlternateContent>
    <mc:AlternateContent xmlns:mc="http://schemas.openxmlformats.org/markup-compatibility/2006">
      <mc:Choice Requires="x14">
        <oleObject progId="Word.Picture.8" shapeId="6147" r:id="rId7">
          <objectPr defaultSize="0" autoPict="0" r:id="rId5">
            <anchor moveWithCells="1" sizeWithCells="1">
              <from>
                <xdr:col>1</xdr:col>
                <xdr:colOff>107950</xdr:colOff>
                <xdr:row>18</xdr:row>
                <xdr:rowOff>31750</xdr:rowOff>
              </from>
              <to>
                <xdr:col>1</xdr:col>
                <xdr:colOff>1270000</xdr:colOff>
                <xdr:row>19</xdr:row>
                <xdr:rowOff>0</xdr:rowOff>
              </to>
            </anchor>
          </objectPr>
        </oleObject>
      </mc:Choice>
      <mc:Fallback>
        <oleObject progId="Word.Picture.8" shapeId="6147" r:id="rId7"/>
      </mc:Fallback>
    </mc:AlternateContent>
    <mc:AlternateContent xmlns:mc="http://schemas.openxmlformats.org/markup-compatibility/2006">
      <mc:Choice Requires="x14">
        <oleObject progId="Word.Picture.8" shapeId="6148" r:id="rId8">
          <objectPr defaultSize="0" autoPict="0" r:id="rId5">
            <anchor moveWithCells="1" sizeWithCells="1">
              <from>
                <xdr:col>1</xdr:col>
                <xdr:colOff>146050</xdr:colOff>
                <xdr:row>62</xdr:row>
                <xdr:rowOff>31750</xdr:rowOff>
              </from>
              <to>
                <xdr:col>1</xdr:col>
                <xdr:colOff>1308100</xdr:colOff>
                <xdr:row>63</xdr:row>
                <xdr:rowOff>0</xdr:rowOff>
              </to>
            </anchor>
          </objectPr>
        </oleObject>
      </mc:Choice>
      <mc:Fallback>
        <oleObject progId="Word.Picture.8" shapeId="6148" r:id="rId8"/>
      </mc:Fallback>
    </mc:AlternateContent>
    <mc:AlternateContent xmlns:mc="http://schemas.openxmlformats.org/markup-compatibility/2006">
      <mc:Choice Requires="x14">
        <oleObject progId="Word.Picture.8" shapeId="6149" r:id="rId9">
          <objectPr defaultSize="0" autoPict="0" r:id="rId5">
            <anchor moveWithCells="1" sizeWithCells="1">
              <from>
                <xdr:col>1</xdr:col>
                <xdr:colOff>146050</xdr:colOff>
                <xdr:row>70</xdr:row>
                <xdr:rowOff>31750</xdr:rowOff>
              </from>
              <to>
                <xdr:col>1</xdr:col>
                <xdr:colOff>1308100</xdr:colOff>
                <xdr:row>71</xdr:row>
                <xdr:rowOff>0</xdr:rowOff>
              </to>
            </anchor>
          </objectPr>
        </oleObject>
      </mc:Choice>
      <mc:Fallback>
        <oleObject progId="Word.Picture.8" shapeId="6149" r:id="rId9"/>
      </mc:Fallback>
    </mc:AlternateContent>
    <mc:AlternateContent xmlns:mc="http://schemas.openxmlformats.org/markup-compatibility/2006">
      <mc:Choice Requires="x14">
        <oleObject progId="Word.Picture.8" shapeId="6150" r:id="rId10">
          <objectPr defaultSize="0" autoPict="0" r:id="rId5">
            <anchor moveWithCells="1" sizeWithCells="1">
              <from>
                <xdr:col>1</xdr:col>
                <xdr:colOff>146050</xdr:colOff>
                <xdr:row>79</xdr:row>
                <xdr:rowOff>31750</xdr:rowOff>
              </from>
              <to>
                <xdr:col>1</xdr:col>
                <xdr:colOff>1308100</xdr:colOff>
                <xdr:row>80</xdr:row>
                <xdr:rowOff>0</xdr:rowOff>
              </to>
            </anchor>
          </objectPr>
        </oleObject>
      </mc:Choice>
      <mc:Fallback>
        <oleObject progId="Word.Picture.8" shapeId="6150" r:id="rId10"/>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90"/>
  <sheetViews>
    <sheetView zoomScale="80" zoomScaleNormal="80" workbookViewId="0">
      <selection activeCell="B87" sqref="B87:F87"/>
    </sheetView>
  </sheetViews>
  <sheetFormatPr defaultRowHeight="14.5" x14ac:dyDescent="0.35"/>
  <cols>
    <col min="1" max="1" width="1" customWidth="1"/>
    <col min="2" max="2" width="20.1796875" customWidth="1"/>
    <col min="3" max="3" width="4.81640625" customWidth="1"/>
    <col min="4" max="4" width="29.54296875" customWidth="1"/>
    <col min="5" max="5" width="14.453125" customWidth="1"/>
    <col min="6" max="6" width="21.54296875" customWidth="1"/>
    <col min="7" max="7" width="12.453125" customWidth="1"/>
    <col min="8" max="8" width="10.54296875" bestFit="1" customWidth="1"/>
    <col min="9" max="9" width="27.1796875" bestFit="1" customWidth="1"/>
    <col min="10" max="10" width="46" customWidth="1"/>
    <col min="11" max="11" width="51.453125" customWidth="1"/>
    <col min="12" max="12" width="13.453125" customWidth="1"/>
  </cols>
  <sheetData>
    <row r="1" spans="2:13" ht="8.25" customHeight="1" thickBot="1" x14ac:dyDescent="0.4"/>
    <row r="2" spans="2:13" ht="13.5" customHeight="1" thickBot="1" x14ac:dyDescent="0.4">
      <c r="B2" s="626"/>
      <c r="C2" s="736"/>
      <c r="D2" s="632" t="s">
        <v>112</v>
      </c>
      <c r="E2" s="633"/>
      <c r="F2" s="634"/>
      <c r="G2" s="539" t="s">
        <v>52</v>
      </c>
      <c r="H2" s="541"/>
      <c r="I2" s="28" t="str">
        <f>Supplier5!I2</f>
        <v>240-12248652</v>
      </c>
      <c r="L2" s="29" t="s">
        <v>53</v>
      </c>
      <c r="M2" s="29" t="s">
        <v>54</v>
      </c>
    </row>
    <row r="3" spans="2:13" ht="13.5" customHeight="1" thickBot="1" x14ac:dyDescent="0.4">
      <c r="B3" s="628"/>
      <c r="C3" s="737"/>
      <c r="D3" s="635"/>
      <c r="E3" s="636"/>
      <c r="F3" s="637"/>
      <c r="G3" s="539" t="s">
        <v>318</v>
      </c>
      <c r="H3" s="541"/>
      <c r="I3" s="28" t="str">
        <f>Supplier5!I3</f>
        <v>240-105658000</v>
      </c>
      <c r="L3" s="29">
        <v>0</v>
      </c>
      <c r="M3" s="29">
        <v>0</v>
      </c>
    </row>
    <row r="4" spans="2:13" ht="31.5" thickBot="1" x14ac:dyDescent="0.4">
      <c r="B4" s="628"/>
      <c r="C4" s="737"/>
      <c r="D4" s="635" t="s">
        <v>295</v>
      </c>
      <c r="E4" s="636"/>
      <c r="F4" s="636"/>
      <c r="G4" s="715" t="str">
        <f>Supplier1!G4:H4</f>
        <v>Quality Scorecard
Rev 6</v>
      </c>
      <c r="H4" s="716"/>
      <c r="I4" s="28" t="str">
        <f>Supplier1!I4</f>
        <v>Effective Date 01/08/2019</v>
      </c>
      <c r="J4" s="427" t="s">
        <v>55</v>
      </c>
      <c r="L4" s="29">
        <v>1</v>
      </c>
      <c r="M4" s="29">
        <v>1</v>
      </c>
    </row>
    <row r="5" spans="2:13" ht="16.5" customHeight="1" thickBot="1" x14ac:dyDescent="0.4">
      <c r="B5" s="630"/>
      <c r="C5" s="738"/>
      <c r="D5" s="619" t="s">
        <v>113</v>
      </c>
      <c r="E5" s="620"/>
      <c r="F5" s="620"/>
      <c r="G5" s="542" t="s">
        <v>56</v>
      </c>
      <c r="H5" s="544"/>
      <c r="I5" s="444">
        <f>Supplier1!I5</f>
        <v>43678</v>
      </c>
      <c r="M5" s="29">
        <v>2</v>
      </c>
    </row>
    <row r="6" spans="2:13" ht="15" thickBot="1" x14ac:dyDescent="0.4">
      <c r="B6" s="638" t="s">
        <v>57</v>
      </c>
      <c r="C6" s="669"/>
      <c r="D6" s="428">
        <f>Supplier1!D6</f>
        <v>0</v>
      </c>
      <c r="E6" s="739" t="s">
        <v>58</v>
      </c>
      <c r="F6" s="740"/>
      <c r="G6" s="710">
        <f>Supplier1!G6</f>
        <v>0</v>
      </c>
      <c r="H6" s="710"/>
      <c r="I6" s="711"/>
      <c r="M6" s="29"/>
    </row>
    <row r="7" spans="2:13" ht="19" thickBot="1" x14ac:dyDescent="0.5">
      <c r="B7" s="638" t="s">
        <v>60</v>
      </c>
      <c r="C7" s="669"/>
      <c r="D7" s="640">
        <f>Supplier1!$D$7</f>
        <v>0</v>
      </c>
      <c r="E7" s="641"/>
      <c r="F7" s="642"/>
      <c r="G7" s="670" t="str">
        <f>Supplier5!G7</f>
        <v>Senior Advisor: Supplier Quality Management</v>
      </c>
      <c r="H7" s="671"/>
      <c r="I7" s="672"/>
      <c r="J7" s="30" t="s">
        <v>61</v>
      </c>
      <c r="M7" s="29"/>
    </row>
    <row r="8" spans="2:13" ht="19" thickBot="1" x14ac:dyDescent="0.5">
      <c r="B8" s="638" t="s">
        <v>62</v>
      </c>
      <c r="C8" s="669"/>
      <c r="D8" s="640">
        <f>Supplier1!$D$8</f>
        <v>0</v>
      </c>
      <c r="E8" s="641"/>
      <c r="F8" s="642"/>
      <c r="G8" s="670" t="str">
        <f>Supplier5!G8</f>
        <v>Report Revision</v>
      </c>
      <c r="H8" s="672"/>
      <c r="I8" s="445">
        <f>Supplier5!I8</f>
        <v>1</v>
      </c>
      <c r="J8" s="31" t="s">
        <v>63</v>
      </c>
      <c r="M8" s="29"/>
    </row>
    <row r="9" spans="2:13" ht="19" thickBot="1" x14ac:dyDescent="0.5">
      <c r="B9" s="638" t="s">
        <v>64</v>
      </c>
      <c r="C9" s="639"/>
      <c r="D9" s="640">
        <f>Supplier1!$D$9</f>
        <v>0</v>
      </c>
      <c r="E9" s="641"/>
      <c r="F9" s="641"/>
      <c r="G9" s="641"/>
      <c r="H9" s="641"/>
      <c r="I9" s="642"/>
      <c r="J9" s="31" t="s">
        <v>65</v>
      </c>
    </row>
    <row r="10" spans="2:13" ht="21" x14ac:dyDescent="0.5">
      <c r="B10" s="643" t="s">
        <v>66</v>
      </c>
      <c r="C10" s="644"/>
      <c r="D10" s="719">
        <f>Supplier1!$D$10</f>
        <v>0</v>
      </c>
      <c r="E10" s="720"/>
      <c r="F10" s="720"/>
      <c r="G10" s="720"/>
      <c r="H10" s="720"/>
      <c r="I10" s="721"/>
      <c r="J10" s="32" t="s">
        <v>67</v>
      </c>
    </row>
    <row r="11" spans="2:13" ht="18.5" x14ac:dyDescent="0.45">
      <c r="B11" s="645"/>
      <c r="C11" s="646"/>
      <c r="D11" s="722"/>
      <c r="E11" s="723"/>
      <c r="F11" s="723"/>
      <c r="G11" s="723"/>
      <c r="H11" s="723"/>
      <c r="I11" s="724"/>
      <c r="J11" s="33" t="s">
        <v>68</v>
      </c>
    </row>
    <row r="12" spans="2:13" ht="19" thickBot="1" x14ac:dyDescent="0.5">
      <c r="B12" s="645"/>
      <c r="C12" s="646"/>
      <c r="D12" s="725"/>
      <c r="E12" s="726"/>
      <c r="F12" s="726"/>
      <c r="G12" s="726"/>
      <c r="H12" s="726"/>
      <c r="I12" s="727"/>
      <c r="J12" s="33" t="s">
        <v>69</v>
      </c>
    </row>
    <row r="13" spans="2:13" ht="19.5" customHeight="1" thickBot="1" x14ac:dyDescent="0.5">
      <c r="B13" s="499" t="s">
        <v>70</v>
      </c>
      <c r="C13" s="500"/>
      <c r="D13" s="500"/>
      <c r="E13" s="500"/>
      <c r="F13" s="500"/>
      <c r="G13" s="500"/>
      <c r="H13" s="500"/>
      <c r="I13" s="656"/>
      <c r="J13" s="33" t="s">
        <v>71</v>
      </c>
    </row>
    <row r="14" spans="2:13" ht="19.5" customHeight="1" thickBot="1" x14ac:dyDescent="0.5">
      <c r="B14" s="704" t="s">
        <v>114</v>
      </c>
      <c r="C14" s="705"/>
      <c r="D14" s="706"/>
      <c r="E14" s="707"/>
      <c r="F14" s="708"/>
      <c r="G14" s="747" t="s">
        <v>73</v>
      </c>
      <c r="H14" s="748"/>
      <c r="I14" s="749"/>
      <c r="J14" s="33" t="s">
        <v>74</v>
      </c>
    </row>
    <row r="15" spans="2:13" ht="18" customHeight="1" thickBot="1" x14ac:dyDescent="0.5">
      <c r="B15" s="661" t="s">
        <v>115</v>
      </c>
      <c r="C15" s="662"/>
      <c r="D15" s="640" t="s">
        <v>59</v>
      </c>
      <c r="E15" s="641"/>
      <c r="F15" s="642"/>
      <c r="G15" s="709"/>
      <c r="H15" s="710"/>
      <c r="I15" s="711"/>
      <c r="J15" s="33" t="s">
        <v>76</v>
      </c>
    </row>
    <row r="16" spans="2:13" ht="29.25" customHeight="1" thickBot="1" x14ac:dyDescent="0.5">
      <c r="B16" s="581" t="s">
        <v>77</v>
      </c>
      <c r="C16" s="582"/>
      <c r="D16" s="702" t="s">
        <v>59</v>
      </c>
      <c r="E16" s="675"/>
      <c r="F16" s="675"/>
      <c r="G16" s="675"/>
      <c r="H16" s="675"/>
      <c r="I16" s="676"/>
      <c r="J16" s="31"/>
    </row>
    <row r="17" spans="2:11" ht="27.75" customHeight="1" thickBot="1" x14ac:dyDescent="0.5">
      <c r="B17" s="586" t="s">
        <v>78</v>
      </c>
      <c r="C17" s="587"/>
      <c r="D17" s="703" t="s">
        <v>59</v>
      </c>
      <c r="E17" s="589"/>
      <c r="F17" s="745" t="s">
        <v>79</v>
      </c>
      <c r="G17" s="746"/>
      <c r="H17" s="448"/>
      <c r="I17" s="446"/>
      <c r="J17" s="31"/>
    </row>
    <row r="18" spans="2:11" ht="29.5" thickBot="1" x14ac:dyDescent="0.4">
      <c r="B18" s="592" t="s">
        <v>80</v>
      </c>
      <c r="C18" s="593"/>
      <c r="D18" s="36" t="s">
        <v>81</v>
      </c>
      <c r="E18" s="37">
        <f>Supplier5!E18</f>
        <v>0</v>
      </c>
      <c r="F18" s="38" t="s">
        <v>82</v>
      </c>
      <c r="G18" s="415" t="s">
        <v>116</v>
      </c>
      <c r="H18" s="37" t="s">
        <v>84</v>
      </c>
      <c r="I18" s="416" t="s">
        <v>83</v>
      </c>
    </row>
    <row r="19" spans="2:11" ht="21.5" thickBot="1" x14ac:dyDescent="0.4">
      <c r="B19" s="39"/>
      <c r="C19" s="572" t="s">
        <v>354</v>
      </c>
      <c r="D19" s="573"/>
      <c r="E19" s="573"/>
      <c r="F19" s="573"/>
      <c r="G19" s="573"/>
      <c r="H19" s="573"/>
      <c r="I19" s="574"/>
    </row>
    <row r="20" spans="2:11" ht="32.25" customHeight="1" thickBot="1" x14ac:dyDescent="0.4">
      <c r="B20" s="542" t="s">
        <v>85</v>
      </c>
      <c r="C20" s="543"/>
      <c r="D20" s="543"/>
      <c r="E20" s="543"/>
      <c r="F20" s="543"/>
      <c r="G20" s="543"/>
      <c r="H20" s="543"/>
      <c r="I20" s="544"/>
    </row>
    <row r="21" spans="2:11" ht="19" thickBot="1" x14ac:dyDescent="0.4">
      <c r="B21" s="499" t="s">
        <v>86</v>
      </c>
      <c r="C21" s="500"/>
      <c r="D21" s="500"/>
      <c r="E21" s="656"/>
      <c r="F21" s="500" t="s">
        <v>87</v>
      </c>
      <c r="G21" s="500"/>
      <c r="H21" s="500"/>
      <c r="I21" s="60">
        <f>Supplier1!$I$21</f>
        <v>0.25</v>
      </c>
    </row>
    <row r="22" spans="2:11" ht="15" customHeight="1" x14ac:dyDescent="0.35">
      <c r="B22" s="471" t="s">
        <v>339</v>
      </c>
      <c r="C22" s="472"/>
      <c r="D22" s="472"/>
      <c r="E22" s="472"/>
      <c r="F22" s="472"/>
      <c r="G22" s="472"/>
      <c r="H22" s="472"/>
      <c r="I22" s="473"/>
      <c r="J22" s="692" t="s">
        <v>88</v>
      </c>
      <c r="K22" s="521" t="s">
        <v>335</v>
      </c>
    </row>
    <row r="23" spans="2:11" ht="15" thickBot="1" x14ac:dyDescent="0.4">
      <c r="B23" s="474" t="s">
        <v>89</v>
      </c>
      <c r="C23" s="475"/>
      <c r="D23" s="475"/>
      <c r="E23" s="475"/>
      <c r="F23" s="475"/>
      <c r="G23" s="475"/>
      <c r="H23" s="475"/>
      <c r="I23" s="476"/>
      <c r="J23" s="693"/>
      <c r="K23" s="522"/>
    </row>
    <row r="24" spans="2:11" ht="16" thickBot="1" x14ac:dyDescent="0.4">
      <c r="B24" s="699"/>
      <c r="C24" s="700"/>
      <c r="D24" s="700"/>
      <c r="E24" s="700"/>
      <c r="F24" s="700"/>
      <c r="G24" s="66" t="s">
        <v>117</v>
      </c>
      <c r="H24" s="66" t="s">
        <v>91</v>
      </c>
      <c r="I24" s="66" t="s">
        <v>92</v>
      </c>
      <c r="J24" s="324" t="s">
        <v>93</v>
      </c>
      <c r="K24" s="346" t="s">
        <v>334</v>
      </c>
    </row>
    <row r="25" spans="2:11" ht="15" customHeight="1" x14ac:dyDescent="0.35">
      <c r="B25" s="607" t="s">
        <v>94</v>
      </c>
      <c r="C25" s="608"/>
      <c r="D25" s="608"/>
      <c r="E25" s="608"/>
      <c r="F25" s="701"/>
      <c r="G25" s="333">
        <f>Supplier1!G25</f>
        <v>1</v>
      </c>
      <c r="H25" s="417"/>
      <c r="I25" s="417"/>
      <c r="J25" s="418"/>
      <c r="K25" s="515"/>
    </row>
    <row r="26" spans="2:11" ht="15" customHeight="1" x14ac:dyDescent="0.35">
      <c r="B26" s="607" t="s">
        <v>95</v>
      </c>
      <c r="C26" s="608"/>
      <c r="D26" s="608"/>
      <c r="E26" s="608"/>
      <c r="F26" s="701"/>
      <c r="G26" s="327">
        <f>Supplier1!G26</f>
        <v>1</v>
      </c>
      <c r="H26" s="419"/>
      <c r="I26" s="419"/>
      <c r="J26" s="420"/>
      <c r="K26" s="516"/>
    </row>
    <row r="27" spans="2:11" ht="15" customHeight="1" x14ac:dyDescent="0.35">
      <c r="B27" s="607" t="s">
        <v>230</v>
      </c>
      <c r="C27" s="608"/>
      <c r="D27" s="608"/>
      <c r="E27" s="608"/>
      <c r="F27" s="701"/>
      <c r="G27" s="327">
        <f>Supplier1!G27</f>
        <v>1</v>
      </c>
      <c r="H27" s="419"/>
      <c r="I27" s="419"/>
      <c r="J27" s="420"/>
      <c r="K27" s="516"/>
    </row>
    <row r="28" spans="2:11" ht="15" customHeight="1" thickBot="1" x14ac:dyDescent="0.4">
      <c r="B28" s="607" t="s">
        <v>96</v>
      </c>
      <c r="C28" s="608"/>
      <c r="D28" s="608"/>
      <c r="E28" s="608"/>
      <c r="F28" s="701"/>
      <c r="G28" s="330">
        <f>Supplier1!G28</f>
        <v>1</v>
      </c>
      <c r="H28" s="421"/>
      <c r="I28" s="421"/>
      <c r="J28" s="422"/>
      <c r="K28" s="516"/>
    </row>
    <row r="29" spans="2:11" ht="15.75" hidden="1" customHeight="1" thickBot="1" x14ac:dyDescent="0.4">
      <c r="B29" s="733" t="s">
        <v>97</v>
      </c>
      <c r="C29" s="734"/>
      <c r="D29" s="734"/>
      <c r="E29" s="734"/>
      <c r="F29" s="735"/>
      <c r="G29" s="335" t="e">
        <f>Supplier1!#REF!</f>
        <v>#REF!</v>
      </c>
      <c r="H29" s="358"/>
      <c r="I29" s="362"/>
      <c r="J29" s="365"/>
      <c r="K29" s="516"/>
    </row>
    <row r="30" spans="2:11" ht="15" thickBot="1" x14ac:dyDescent="0.4">
      <c r="B30" s="45" t="s">
        <v>98</v>
      </c>
      <c r="C30" s="46"/>
      <c r="D30" s="46"/>
      <c r="E30" s="46"/>
      <c r="F30" s="47"/>
      <c r="G30" s="339">
        <f>SUM(G25:G28)</f>
        <v>4</v>
      </c>
      <c r="H30" s="49">
        <f>($G25*H25)+($G26*H26)+($G27*H27)+($G28*H28)</f>
        <v>0</v>
      </c>
      <c r="I30" s="49">
        <f>($G25*I25)+($G26*I26)+($G27*I27)+($G28*I28)</f>
        <v>0</v>
      </c>
      <c r="K30" s="516"/>
    </row>
    <row r="31" spans="2:11" ht="30" customHeight="1" thickBot="1" x14ac:dyDescent="0.4">
      <c r="B31" s="696" t="s">
        <v>99</v>
      </c>
      <c r="C31" s="697"/>
      <c r="D31" s="697"/>
      <c r="E31" s="697"/>
      <c r="F31" s="698"/>
      <c r="G31" s="63"/>
      <c r="H31" s="51">
        <f>IF(G30=0,0,H30/$G$30/2*100%*$I$21)</f>
        <v>0</v>
      </c>
      <c r="I31" s="52">
        <f>IF(G30=0,0,I30/$G$30/2*100%*$I$21)</f>
        <v>0</v>
      </c>
      <c r="K31" s="516"/>
    </row>
    <row r="32" spans="2:11" ht="15" customHeight="1" x14ac:dyDescent="0.35">
      <c r="B32" s="471" t="s">
        <v>339</v>
      </c>
      <c r="C32" s="472"/>
      <c r="D32" s="472"/>
      <c r="E32" s="472"/>
      <c r="F32" s="472"/>
      <c r="G32" s="472"/>
      <c r="H32" s="472"/>
      <c r="I32" s="473"/>
      <c r="J32" s="730" t="s">
        <v>88</v>
      </c>
      <c r="K32" s="516"/>
    </row>
    <row r="33" spans="2:13" ht="15.75" customHeight="1" thickBot="1" x14ac:dyDescent="0.4">
      <c r="B33" s="474" t="s">
        <v>314</v>
      </c>
      <c r="C33" s="475"/>
      <c r="D33" s="475"/>
      <c r="E33" s="475"/>
      <c r="F33" s="475"/>
      <c r="G33" s="475"/>
      <c r="H33" s="475"/>
      <c r="I33" s="476"/>
      <c r="J33" s="731"/>
      <c r="K33" s="516"/>
    </row>
    <row r="34" spans="2:13" ht="16" thickBot="1" x14ac:dyDescent="0.4">
      <c r="B34" s="597"/>
      <c r="C34" s="598"/>
      <c r="D34" s="598"/>
      <c r="E34" s="598"/>
      <c r="F34" s="598"/>
      <c r="G34" s="229" t="s">
        <v>117</v>
      </c>
      <c r="H34" s="66" t="s">
        <v>91</v>
      </c>
      <c r="I34" s="66" t="s">
        <v>92</v>
      </c>
      <c r="J34" s="350" t="s">
        <v>93</v>
      </c>
      <c r="K34" s="516"/>
    </row>
    <row r="35" spans="2:13" ht="29.25" customHeight="1" x14ac:dyDescent="0.35">
      <c r="B35" s="599" t="s">
        <v>385</v>
      </c>
      <c r="C35" s="600"/>
      <c r="D35" s="600"/>
      <c r="E35" s="600"/>
      <c r="F35" s="601"/>
      <c r="G35" s="329">
        <f>Supplier1!G34</f>
        <v>0</v>
      </c>
      <c r="H35" s="417"/>
      <c r="I35" s="417"/>
      <c r="J35" s="418"/>
      <c r="K35" s="516"/>
    </row>
    <row r="36" spans="2:13" ht="15.75" customHeight="1" x14ac:dyDescent="0.35">
      <c r="B36" s="563" t="s">
        <v>358</v>
      </c>
      <c r="C36" s="564"/>
      <c r="D36" s="564"/>
      <c r="E36" s="564"/>
      <c r="F36" s="565"/>
      <c r="G36" s="327">
        <f>Supplier1!G35</f>
        <v>0</v>
      </c>
      <c r="H36" s="419"/>
      <c r="I36" s="419"/>
      <c r="J36" s="420"/>
      <c r="K36" s="516"/>
    </row>
    <row r="37" spans="2:13" ht="15.75" customHeight="1" x14ac:dyDescent="0.35">
      <c r="B37" s="563" t="s">
        <v>355</v>
      </c>
      <c r="C37" s="564"/>
      <c r="D37" s="564"/>
      <c r="E37" s="564"/>
      <c r="F37" s="565"/>
      <c r="G37" s="327">
        <f>Supplier1!G36</f>
        <v>0</v>
      </c>
      <c r="H37" s="419"/>
      <c r="I37" s="419"/>
      <c r="J37" s="420"/>
      <c r="K37" s="516"/>
    </row>
    <row r="38" spans="2:13" ht="15.75" customHeight="1" x14ac:dyDescent="0.35">
      <c r="B38" s="563" t="s">
        <v>357</v>
      </c>
      <c r="C38" s="564"/>
      <c r="D38" s="564"/>
      <c r="E38" s="564"/>
      <c r="F38" s="565"/>
      <c r="G38" s="327">
        <f>Supplier1!G37</f>
        <v>0</v>
      </c>
      <c r="H38" s="419"/>
      <c r="I38" s="419"/>
      <c r="J38" s="420"/>
      <c r="K38" s="516"/>
    </row>
    <row r="39" spans="2:13" ht="15.75" customHeight="1" x14ac:dyDescent="0.35">
      <c r="B39" s="563" t="s">
        <v>356</v>
      </c>
      <c r="C39" s="564"/>
      <c r="D39" s="564"/>
      <c r="E39" s="564"/>
      <c r="F39" s="565"/>
      <c r="G39" s="327">
        <f>Supplier1!G38</f>
        <v>0</v>
      </c>
      <c r="H39" s="419"/>
      <c r="I39" s="419"/>
      <c r="J39" s="420"/>
      <c r="K39" s="516"/>
    </row>
    <row r="40" spans="2:13" ht="15.75" customHeight="1" x14ac:dyDescent="0.35">
      <c r="B40" s="563" t="s">
        <v>359</v>
      </c>
      <c r="C40" s="564"/>
      <c r="D40" s="564"/>
      <c r="E40" s="564"/>
      <c r="F40" s="565"/>
      <c r="G40" s="327">
        <f>Supplier1!G39</f>
        <v>0</v>
      </c>
      <c r="H40" s="419"/>
      <c r="I40" s="419"/>
      <c r="J40" s="420"/>
      <c r="K40" s="516"/>
    </row>
    <row r="41" spans="2:13" ht="15.75" customHeight="1" x14ac:dyDescent="0.35">
      <c r="B41" s="563" t="s">
        <v>360</v>
      </c>
      <c r="C41" s="564"/>
      <c r="D41" s="564"/>
      <c r="E41" s="564"/>
      <c r="F41" s="565"/>
      <c r="G41" s="327">
        <f>Supplier1!G40</f>
        <v>0</v>
      </c>
      <c r="H41" s="419"/>
      <c r="I41" s="419"/>
      <c r="J41" s="420"/>
      <c r="K41" s="516"/>
    </row>
    <row r="42" spans="2:13" ht="15.75" customHeight="1" thickBot="1" x14ac:dyDescent="0.4">
      <c r="B42" s="566" t="s">
        <v>361</v>
      </c>
      <c r="C42" s="567"/>
      <c r="D42" s="567"/>
      <c r="E42" s="567"/>
      <c r="F42" s="568"/>
      <c r="G42" s="330">
        <f>Supplier1!G41</f>
        <v>0</v>
      </c>
      <c r="H42" s="421"/>
      <c r="I42" s="421"/>
      <c r="J42" s="422"/>
      <c r="K42" s="517"/>
    </row>
    <row r="43" spans="2:13" ht="15" thickBot="1" x14ac:dyDescent="0.4">
      <c r="B43" s="539" t="s">
        <v>98</v>
      </c>
      <c r="C43" s="540"/>
      <c r="D43" s="540"/>
      <c r="E43" s="540"/>
      <c r="F43" s="541"/>
      <c r="G43" s="53">
        <f>SUM(G35:G42)</f>
        <v>0</v>
      </c>
      <c r="H43" s="49">
        <f>($G35*H35)+($G37*H37)+($G38*H38)+($G39*H39)+($G40*H40)+($G41*H41)+($G42*H42)+(G36*H36)</f>
        <v>0</v>
      </c>
      <c r="I43" s="49">
        <f>($G35*I35)+($G37*I37)+($G38*I38)+($G39*I39)+($G40*I40)+($G41*I41)+($G42*I42)+(G36*I36)</f>
        <v>0</v>
      </c>
    </row>
    <row r="44" spans="2:13" ht="31.5" customHeight="1" thickBot="1" x14ac:dyDescent="0.4">
      <c r="B44" s="542" t="s">
        <v>100</v>
      </c>
      <c r="C44" s="543"/>
      <c r="D44" s="543"/>
      <c r="E44" s="543"/>
      <c r="F44" s="544"/>
      <c r="G44" s="54"/>
      <c r="H44" s="51">
        <f>IF(G43=0,0,H43/$G$43/2*100%*$I$21)</f>
        <v>0</v>
      </c>
      <c r="I44" s="52">
        <f>IF(G43=0,0,I43/$G$43/2*100%*$I$21)</f>
        <v>0</v>
      </c>
      <c r="L44" s="40"/>
      <c r="M44" s="40"/>
    </row>
    <row r="45" spans="2:13" s="40" customFormat="1" ht="15" thickBot="1" x14ac:dyDescent="0.4">
      <c r="B45" s="55"/>
      <c r="C45" s="55"/>
      <c r="D45" s="55"/>
      <c r="E45" s="55"/>
      <c r="F45" s="55"/>
      <c r="G45" s="55"/>
      <c r="H45" s="55"/>
      <c r="I45" s="55"/>
      <c r="L45"/>
      <c r="M45"/>
    </row>
    <row r="46" spans="2:13" ht="21.5" thickBot="1" x14ac:dyDescent="0.4">
      <c r="B46" s="56"/>
      <c r="C46" s="572" t="s">
        <v>386</v>
      </c>
      <c r="D46" s="573"/>
      <c r="E46" s="573"/>
      <c r="F46" s="573"/>
      <c r="G46" s="573"/>
      <c r="H46" s="573"/>
      <c r="I46" s="574"/>
      <c r="J46" s="743" t="s">
        <v>88</v>
      </c>
      <c r="K46" s="521" t="s">
        <v>335</v>
      </c>
    </row>
    <row r="47" spans="2:13" ht="19" thickBot="1" x14ac:dyDescent="0.4">
      <c r="B47" s="139" t="s">
        <v>260</v>
      </c>
      <c r="C47" s="140"/>
      <c r="D47" s="140"/>
      <c r="E47" s="140"/>
      <c r="F47" s="140"/>
      <c r="G47" s="140"/>
      <c r="H47" s="140"/>
      <c r="I47" s="179">
        <f>Supplier1!$I$46</f>
        <v>0.25</v>
      </c>
      <c r="J47" s="744"/>
      <c r="K47" s="522"/>
    </row>
    <row r="48" spans="2:13" ht="16" thickBot="1" x14ac:dyDescent="0.4">
      <c r="B48" s="575"/>
      <c r="C48" s="576"/>
      <c r="D48" s="576"/>
      <c r="E48" s="576"/>
      <c r="F48" s="576"/>
      <c r="G48" s="66" t="s">
        <v>117</v>
      </c>
      <c r="H48" s="66" t="s">
        <v>91</v>
      </c>
      <c r="I48" s="66" t="s">
        <v>92</v>
      </c>
      <c r="J48" s="348" t="s">
        <v>93</v>
      </c>
      <c r="K48" s="346" t="s">
        <v>334</v>
      </c>
    </row>
    <row r="49" spans="2:11" ht="15.75" customHeight="1" x14ac:dyDescent="0.35">
      <c r="B49" s="578" t="s">
        <v>362</v>
      </c>
      <c r="C49" s="579"/>
      <c r="D49" s="579"/>
      <c r="E49" s="579"/>
      <c r="F49" s="580"/>
      <c r="G49" s="333">
        <f>Supplier1!G48</f>
        <v>1</v>
      </c>
      <c r="H49" s="423"/>
      <c r="I49" s="439"/>
      <c r="J49" s="418"/>
      <c r="K49" s="515"/>
    </row>
    <row r="50" spans="2:11" ht="15.75" customHeight="1" x14ac:dyDescent="0.35">
      <c r="B50" s="563" t="s">
        <v>363</v>
      </c>
      <c r="C50" s="564"/>
      <c r="D50" s="564"/>
      <c r="E50" s="564"/>
      <c r="F50" s="565"/>
      <c r="G50" s="327">
        <f>Supplier1!G49</f>
        <v>1</v>
      </c>
      <c r="H50" s="419"/>
      <c r="I50" s="440"/>
      <c r="J50" s="420"/>
      <c r="K50" s="516"/>
    </row>
    <row r="51" spans="2:11" ht="30.75" customHeight="1" x14ac:dyDescent="0.35">
      <c r="B51" s="563" t="s">
        <v>364</v>
      </c>
      <c r="C51" s="564"/>
      <c r="D51" s="564"/>
      <c r="E51" s="564"/>
      <c r="F51" s="565"/>
      <c r="G51" s="327">
        <f>Supplier1!G50</f>
        <v>1</v>
      </c>
      <c r="H51" s="419"/>
      <c r="I51" s="440"/>
      <c r="J51" s="420"/>
      <c r="K51" s="516"/>
    </row>
    <row r="52" spans="2:11" ht="33" customHeight="1" thickBot="1" x14ac:dyDescent="0.4">
      <c r="B52" s="563" t="s">
        <v>365</v>
      </c>
      <c r="C52" s="564"/>
      <c r="D52" s="564"/>
      <c r="E52" s="564"/>
      <c r="F52" s="565"/>
      <c r="G52" s="327">
        <f>Supplier1!G51</f>
        <v>1</v>
      </c>
      <c r="H52" s="419"/>
      <c r="I52" s="440"/>
      <c r="J52" s="420"/>
      <c r="K52" s="516"/>
    </row>
    <row r="53" spans="2:11" ht="31.5" hidden="1" customHeight="1" x14ac:dyDescent="0.35">
      <c r="B53" s="553"/>
      <c r="C53" s="551"/>
      <c r="D53" s="551"/>
      <c r="E53" s="551"/>
      <c r="F53" s="551"/>
      <c r="G53" s="327"/>
      <c r="H53" s="419"/>
      <c r="I53" s="440"/>
      <c r="J53" s="420"/>
      <c r="K53" s="516"/>
    </row>
    <row r="54" spans="2:11" ht="15.75" hidden="1" customHeight="1" x14ac:dyDescent="0.35">
      <c r="B54" s="553"/>
      <c r="C54" s="551"/>
      <c r="D54" s="551"/>
      <c r="E54" s="551"/>
      <c r="F54" s="551"/>
      <c r="G54" s="327"/>
      <c r="H54" s="419"/>
      <c r="I54" s="440"/>
      <c r="J54" s="420"/>
      <c r="K54" s="516"/>
    </row>
    <row r="55" spans="2:11" ht="15.75" hidden="1" customHeight="1" x14ac:dyDescent="0.35">
      <c r="B55" s="553"/>
      <c r="C55" s="551"/>
      <c r="D55" s="551"/>
      <c r="E55" s="551"/>
      <c r="F55" s="551"/>
      <c r="G55" s="327"/>
      <c r="H55" s="419"/>
      <c r="I55" s="440"/>
      <c r="J55" s="424"/>
      <c r="K55" s="516"/>
    </row>
    <row r="56" spans="2:11" ht="15.75" hidden="1" customHeight="1" thickBot="1" x14ac:dyDescent="0.4">
      <c r="B56" s="553"/>
      <c r="C56" s="551"/>
      <c r="D56" s="551"/>
      <c r="E56" s="551"/>
      <c r="F56" s="551"/>
      <c r="G56" s="330"/>
      <c r="H56" s="421"/>
      <c r="I56" s="440"/>
      <c r="J56" s="422"/>
      <c r="K56" s="517"/>
    </row>
    <row r="57" spans="2:11" ht="15.75" hidden="1" customHeight="1" thickBot="1" x14ac:dyDescent="0.4">
      <c r="B57" s="553"/>
      <c r="C57" s="551"/>
      <c r="D57" s="551"/>
      <c r="E57" s="551"/>
      <c r="F57" s="552"/>
      <c r="G57" s="326"/>
      <c r="H57" s="358"/>
      <c r="I57" s="43"/>
      <c r="J57" s="65" t="s">
        <v>59</v>
      </c>
    </row>
    <row r="58" spans="2:11" ht="15.75" hidden="1" customHeight="1" thickBot="1" x14ac:dyDescent="0.4">
      <c r="B58" s="553"/>
      <c r="C58" s="551"/>
      <c r="D58" s="551"/>
      <c r="E58" s="551"/>
      <c r="F58" s="552"/>
      <c r="G58" s="141"/>
      <c r="H58" s="42"/>
      <c r="I58" s="43"/>
      <c r="J58" s="61" t="s">
        <v>59</v>
      </c>
    </row>
    <row r="59" spans="2:11" ht="15.75" hidden="1" customHeight="1" thickBot="1" x14ac:dyDescent="0.4">
      <c r="B59" s="553"/>
      <c r="C59" s="551"/>
      <c r="D59" s="551"/>
      <c r="E59" s="551"/>
      <c r="F59" s="552"/>
      <c r="G59" s="142"/>
      <c r="H59" s="42"/>
      <c r="I59" s="43"/>
      <c r="J59" s="61"/>
    </row>
    <row r="60" spans="2:11" ht="15" thickBot="1" x14ac:dyDescent="0.4">
      <c r="B60" s="539" t="s">
        <v>102</v>
      </c>
      <c r="C60" s="540"/>
      <c r="D60" s="540"/>
      <c r="E60" s="540"/>
      <c r="F60" s="541"/>
      <c r="G60" s="143">
        <f>SUM(G49:G59)</f>
        <v>4</v>
      </c>
      <c r="H60" s="49">
        <f>($G49*H49)+($G50*H50)+($G51*H51)+($G52*H52)+($G53*H53)+($G55*H55)+($G56*H56)+($G57*H57)+(G54*H54)</f>
        <v>0</v>
      </c>
      <c r="I60" s="49">
        <f>($G49*I49)+($G50*I50)+($G51*I51)+($G52*I52)+($G53*I53)+($G55*I55)+($G56*I56)+($G57*I57)+(G54*I54)</f>
        <v>0</v>
      </c>
    </row>
    <row r="61" spans="2:11" ht="30.75" customHeight="1" thickBot="1" x14ac:dyDescent="0.4">
      <c r="B61" s="542" t="s">
        <v>103</v>
      </c>
      <c r="C61" s="543"/>
      <c r="D61" s="543"/>
      <c r="E61" s="543"/>
      <c r="F61" s="544"/>
      <c r="G61" s="54"/>
      <c r="H61" s="51">
        <f>IF(G60=0,0,H60/$G$60/2*100%*$I$47)</f>
        <v>0</v>
      </c>
      <c r="I61" s="52">
        <f>IF(G60=0,0,I60/$G$60/2*100%*$I$47)</f>
        <v>0</v>
      </c>
    </row>
    <row r="62" spans="2:11" ht="15" thickBot="1" x14ac:dyDescent="0.4"/>
    <row r="63" spans="2:11" ht="21.5" thickBot="1" x14ac:dyDescent="0.4">
      <c r="B63" s="39"/>
      <c r="C63" s="572" t="s">
        <v>369</v>
      </c>
      <c r="D63" s="573"/>
      <c r="E63" s="573"/>
      <c r="F63" s="573"/>
      <c r="G63" s="573"/>
      <c r="H63" s="573"/>
      <c r="I63" s="574"/>
      <c r="J63" s="25"/>
    </row>
    <row r="64" spans="2:11" x14ac:dyDescent="0.35">
      <c r="B64" s="677" t="s">
        <v>372</v>
      </c>
      <c r="C64" s="678"/>
      <c r="D64" s="678"/>
      <c r="E64" s="678"/>
      <c r="F64" s="678"/>
      <c r="G64" s="678"/>
      <c r="H64" s="678"/>
      <c r="I64" s="694">
        <f>Supplier1!$I$59</f>
        <v>0.2</v>
      </c>
      <c r="J64" s="692" t="s">
        <v>88</v>
      </c>
      <c r="K64" s="521" t="s">
        <v>335</v>
      </c>
    </row>
    <row r="65" spans="2:11" ht="15" thickBot="1" x14ac:dyDescent="0.4">
      <c r="B65" s="545" t="s">
        <v>376</v>
      </c>
      <c r="C65" s="546"/>
      <c r="D65" s="546"/>
      <c r="E65" s="546"/>
      <c r="F65" s="546"/>
      <c r="G65" s="546"/>
      <c r="H65" s="546"/>
      <c r="I65" s="695"/>
      <c r="J65" s="693"/>
      <c r="K65" s="522"/>
    </row>
    <row r="66" spans="2:11" ht="16.5" customHeight="1" thickBot="1" x14ac:dyDescent="0.4">
      <c r="B66" s="547"/>
      <c r="C66" s="548"/>
      <c r="D66" s="548"/>
      <c r="E66" s="548"/>
      <c r="F66" s="549"/>
      <c r="G66" s="66" t="s">
        <v>117</v>
      </c>
      <c r="H66" s="66" t="s">
        <v>91</v>
      </c>
      <c r="I66" s="66" t="s">
        <v>92</v>
      </c>
      <c r="J66" s="324" t="s">
        <v>93</v>
      </c>
      <c r="K66" s="346" t="s">
        <v>334</v>
      </c>
    </row>
    <row r="67" spans="2:11" ht="15.75" customHeight="1" thickBot="1" x14ac:dyDescent="0.4">
      <c r="B67" s="550" t="s">
        <v>229</v>
      </c>
      <c r="C67" s="551"/>
      <c r="D67" s="551"/>
      <c r="E67" s="551"/>
      <c r="F67" s="552"/>
      <c r="G67" s="37">
        <f>Supplier1!G62</f>
        <v>1</v>
      </c>
      <c r="H67" s="425"/>
      <c r="I67" s="439"/>
      <c r="J67" s="426"/>
      <c r="K67" s="515"/>
    </row>
    <row r="68" spans="2:11" ht="15" thickBot="1" x14ac:dyDescent="0.4">
      <c r="B68" s="539" t="s">
        <v>104</v>
      </c>
      <c r="C68" s="540"/>
      <c r="D68" s="540"/>
      <c r="E68" s="540"/>
      <c r="F68" s="541"/>
      <c r="G68" s="66">
        <f>SUM(G67:G67)</f>
        <v>1</v>
      </c>
      <c r="H68" s="49">
        <f>($G67*H67)</f>
        <v>0</v>
      </c>
      <c r="I68" s="49">
        <f>($G67*I67)</f>
        <v>0</v>
      </c>
      <c r="K68" s="516"/>
    </row>
    <row r="69" spans="2:11" ht="30.75" customHeight="1" thickBot="1" x14ac:dyDescent="0.4">
      <c r="B69" s="542" t="s">
        <v>105</v>
      </c>
      <c r="C69" s="543"/>
      <c r="D69" s="543"/>
      <c r="E69" s="543"/>
      <c r="F69" s="544"/>
      <c r="G69" s="50"/>
      <c r="H69" s="51">
        <f>IF(G68=0,0,H68/$G$68/2*100%*$I$64)</f>
        <v>0</v>
      </c>
      <c r="I69" s="52">
        <f>IF(G68=0,0,I68/$G$68/2*100%*$I$64)</f>
        <v>0</v>
      </c>
      <c r="K69" s="517"/>
    </row>
    <row r="70" spans="2:11" ht="15" thickBot="1" x14ac:dyDescent="0.4"/>
    <row r="71" spans="2:11" ht="21.5" thickBot="1" x14ac:dyDescent="0.4">
      <c r="B71" s="39"/>
      <c r="C71" s="572" t="s">
        <v>370</v>
      </c>
      <c r="D71" s="573"/>
      <c r="E71" s="573"/>
      <c r="F71" s="573"/>
      <c r="G71" s="573"/>
      <c r="H71" s="573"/>
      <c r="I71" s="574"/>
    </row>
    <row r="72" spans="2:11" ht="18.75" customHeight="1" x14ac:dyDescent="0.35">
      <c r="B72" s="471" t="s">
        <v>377</v>
      </c>
      <c r="C72" s="472"/>
      <c r="D72" s="472"/>
      <c r="E72" s="472"/>
      <c r="F72" s="472"/>
      <c r="G72" s="472"/>
      <c r="H72" s="473"/>
      <c r="I72" s="683">
        <f>Supplier1!$I$67</f>
        <v>0.2</v>
      </c>
      <c r="J72" s="730" t="s">
        <v>88</v>
      </c>
      <c r="K72" s="521" t="s">
        <v>335</v>
      </c>
    </row>
    <row r="73" spans="2:11" ht="18.75" customHeight="1" x14ac:dyDescent="0.35">
      <c r="B73" s="681" t="s">
        <v>379</v>
      </c>
      <c r="C73" s="682"/>
      <c r="D73" s="682"/>
      <c r="E73" s="682"/>
      <c r="F73" s="682"/>
      <c r="G73" s="682"/>
      <c r="H73" s="691"/>
      <c r="I73" s="684"/>
      <c r="J73" s="732"/>
      <c r="K73" s="523"/>
    </row>
    <row r="74" spans="2:11" ht="19.5" customHeight="1" thickBot="1" x14ac:dyDescent="0.4">
      <c r="B74" s="474" t="s">
        <v>341</v>
      </c>
      <c r="C74" s="475"/>
      <c r="D74" s="475"/>
      <c r="E74" s="475"/>
      <c r="F74" s="475"/>
      <c r="G74" s="475"/>
      <c r="H74" s="476"/>
      <c r="I74" s="685"/>
      <c r="J74" s="731"/>
      <c r="K74" s="522"/>
    </row>
    <row r="75" spans="2:11" ht="16.5" customHeight="1" thickBot="1" x14ac:dyDescent="0.4">
      <c r="B75" s="536"/>
      <c r="C75" s="537"/>
      <c r="D75" s="537"/>
      <c r="E75" s="537"/>
      <c r="F75" s="538"/>
      <c r="G75" s="66" t="s">
        <v>117</v>
      </c>
      <c r="H75" s="66" t="s">
        <v>91</v>
      </c>
      <c r="I75" s="66" t="s">
        <v>92</v>
      </c>
      <c r="J75" s="325" t="s">
        <v>93</v>
      </c>
      <c r="K75" s="346" t="s">
        <v>334</v>
      </c>
    </row>
    <row r="76" spans="2:11" ht="15.75" customHeight="1" thickBot="1" x14ac:dyDescent="0.4">
      <c r="B76" s="550" t="s">
        <v>226</v>
      </c>
      <c r="C76" s="551"/>
      <c r="D76" s="551"/>
      <c r="E76" s="551"/>
      <c r="F76" s="552"/>
      <c r="G76" s="333">
        <f>Supplier1!G71</f>
        <v>1</v>
      </c>
      <c r="H76" s="425"/>
      <c r="I76" s="439"/>
      <c r="J76" s="426"/>
      <c r="K76" s="515"/>
    </row>
    <row r="77" spans="2:11" ht="15" thickBot="1" x14ac:dyDescent="0.4">
      <c r="B77" s="539" t="s">
        <v>106</v>
      </c>
      <c r="C77" s="540"/>
      <c r="D77" s="540"/>
      <c r="E77" s="540"/>
      <c r="F77" s="541"/>
      <c r="G77" s="66">
        <f>SUM(G76:G76)</f>
        <v>1</v>
      </c>
      <c r="H77" s="331">
        <f>($G76*H76)</f>
        <v>0</v>
      </c>
      <c r="I77" s="49">
        <f>($G76*I76)</f>
        <v>0</v>
      </c>
      <c r="K77" s="517"/>
    </row>
    <row r="78" spans="2:11" ht="31.5" customHeight="1" thickBot="1" x14ac:dyDescent="0.4">
      <c r="B78" s="542" t="s">
        <v>107</v>
      </c>
      <c r="C78" s="543"/>
      <c r="D78" s="543"/>
      <c r="E78" s="543"/>
      <c r="F78" s="544"/>
      <c r="G78" s="54"/>
      <c r="H78" s="51">
        <f>IF(G77=0,0,H77/$G$77/2*100%*$I$72)</f>
        <v>0</v>
      </c>
      <c r="I78" s="52">
        <f>IF(G77=0,0,I77/$G$77/2*100%*$I$72)</f>
        <v>0</v>
      </c>
    </row>
    <row r="79" spans="2:11" ht="15" thickBot="1" x14ac:dyDescent="0.4"/>
    <row r="80" spans="2:11" ht="21.5" thickBot="1" x14ac:dyDescent="0.4">
      <c r="B80" s="39"/>
      <c r="C80" s="572" t="s">
        <v>371</v>
      </c>
      <c r="D80" s="573"/>
      <c r="E80" s="573"/>
      <c r="F80" s="573"/>
      <c r="G80" s="573"/>
      <c r="H80" s="573"/>
      <c r="I80" s="574"/>
    </row>
    <row r="81" spans="1:11" ht="18.75" customHeight="1" x14ac:dyDescent="0.35">
      <c r="B81" s="471" t="s">
        <v>387</v>
      </c>
      <c r="C81" s="472"/>
      <c r="D81" s="472"/>
      <c r="E81" s="472"/>
      <c r="F81" s="472"/>
      <c r="G81" s="472"/>
      <c r="H81" s="473"/>
      <c r="I81" s="530">
        <f>1-I21-I47-I64-I72</f>
        <v>9.9999999999999978E-2</v>
      </c>
      <c r="J81" s="688" t="s">
        <v>88</v>
      </c>
      <c r="K81" s="521" t="s">
        <v>335</v>
      </c>
    </row>
    <row r="82" spans="1:11" ht="15.75" customHeight="1" thickBot="1" x14ac:dyDescent="0.4">
      <c r="B82" s="474" t="s">
        <v>388</v>
      </c>
      <c r="C82" s="475"/>
      <c r="D82" s="475"/>
      <c r="E82" s="475"/>
      <c r="F82" s="475"/>
      <c r="G82" s="475"/>
      <c r="H82" s="476"/>
      <c r="I82" s="532"/>
      <c r="J82" s="689"/>
      <c r="K82" s="522"/>
    </row>
    <row r="83" spans="1:11" ht="16" thickBot="1" x14ac:dyDescent="0.4">
      <c r="B83" s="554"/>
      <c r="C83" s="555"/>
      <c r="D83" s="555"/>
      <c r="E83" s="555"/>
      <c r="F83" s="556"/>
      <c r="G83" s="66" t="s">
        <v>117</v>
      </c>
      <c r="H83" s="332" t="s">
        <v>91</v>
      </c>
      <c r="I83" s="66" t="s">
        <v>92</v>
      </c>
      <c r="J83" s="325" t="s">
        <v>93</v>
      </c>
      <c r="K83" s="346" t="s">
        <v>334</v>
      </c>
    </row>
    <row r="84" spans="1:11" x14ac:dyDescent="0.35">
      <c r="A84" s="4"/>
      <c r="B84" s="559" t="s">
        <v>310</v>
      </c>
      <c r="C84" s="560"/>
      <c r="D84" s="560"/>
      <c r="E84" s="560"/>
      <c r="F84" s="561"/>
      <c r="G84" s="333">
        <f>Supplier1!G79</f>
        <v>1</v>
      </c>
      <c r="H84" s="423"/>
      <c r="I84" s="439"/>
      <c r="J84" s="418"/>
      <c r="K84" s="515"/>
    </row>
    <row r="85" spans="1:11" ht="15.75" customHeight="1" thickBot="1" x14ac:dyDescent="0.4">
      <c r="A85" s="4"/>
      <c r="B85" s="559" t="s">
        <v>374</v>
      </c>
      <c r="C85" s="560"/>
      <c r="D85" s="560"/>
      <c r="E85" s="560"/>
      <c r="F85" s="561"/>
      <c r="G85" s="330">
        <f>Supplier1!G80</f>
        <v>1</v>
      </c>
      <c r="H85" s="421"/>
      <c r="I85" s="440"/>
      <c r="J85" s="422"/>
      <c r="K85" s="517"/>
    </row>
    <row r="86" spans="1:11" ht="15" thickBot="1" x14ac:dyDescent="0.4">
      <c r="B86" s="539" t="s">
        <v>109</v>
      </c>
      <c r="C86" s="540"/>
      <c r="D86" s="540"/>
      <c r="E86" s="540"/>
      <c r="F86" s="541"/>
      <c r="G86" s="190">
        <f>SUM(G84:G85)</f>
        <v>2</v>
      </c>
      <c r="H86" s="58">
        <f>($G84*H84)+($G85*H85)</f>
        <v>0</v>
      </c>
      <c r="I86" s="49">
        <f>($G84*I84)+($G85*I85)</f>
        <v>0</v>
      </c>
    </row>
    <row r="87" spans="1:11" ht="30.75" customHeight="1" thickBot="1" x14ac:dyDescent="0.4">
      <c r="B87" s="542" t="s">
        <v>375</v>
      </c>
      <c r="C87" s="543"/>
      <c r="D87" s="543"/>
      <c r="E87" s="543"/>
      <c r="F87" s="544"/>
      <c r="G87" s="54"/>
      <c r="H87" s="51">
        <f>IF(G86=0,0,H86/$G$86/2*100%*$I$81)</f>
        <v>0</v>
      </c>
      <c r="I87" s="59">
        <f>IF(G86=0,0,I86/$G$86/2*100%*$I$81)</f>
        <v>0</v>
      </c>
    </row>
    <row r="88" spans="1:11" ht="15" thickBot="1" x14ac:dyDescent="0.4"/>
    <row r="89" spans="1:11" ht="15" thickBot="1" x14ac:dyDescent="0.4">
      <c r="B89" s="712" t="s">
        <v>347</v>
      </c>
      <c r="C89" s="713"/>
      <c r="D89" s="713"/>
      <c r="E89" s="713"/>
      <c r="F89" s="714"/>
    </row>
    <row r="90" spans="1:11" ht="203.25" customHeight="1" thickBot="1" x14ac:dyDescent="0.4">
      <c r="B90" s="666"/>
      <c r="C90" s="667"/>
      <c r="D90" s="667"/>
      <c r="E90" s="667"/>
      <c r="F90" s="668"/>
    </row>
  </sheetData>
  <sheetProtection formatRows="0"/>
  <protectedRanges>
    <protectedRange sqref="J84:J85" name="Clarification Sections_2"/>
    <protectedRange sqref="J67 J25:J29 J49:J59 J76 J35:J42" name="Clarification Sections"/>
    <protectedRange sqref="G15" name="Supplier QA person"/>
    <protectedRange sqref="D14:F15 D16" name="Supplier detail"/>
    <protectedRange sqref="I18" name="Report request"/>
    <protectedRange sqref="G18" name="QM28 request"/>
    <protectedRange sqref="D17 H17:I17" name="Tel nrs and email"/>
    <protectedRange sqref="H25:I29" name="Section A options_1"/>
    <protectedRange sqref="H35:I42" name="Section A options_2"/>
    <protectedRange sqref="H57:I59" name="Section B_1"/>
    <protectedRange sqref="H49:I56" name="Section A options_5"/>
    <protectedRange sqref="H67:I67" name="Section A options_6"/>
    <protectedRange sqref="H76:I76" name="Section A options_7"/>
    <protectedRange sqref="H84:I85" name="Section A options_9"/>
  </protectedRanges>
  <mergeCells count="119">
    <mergeCell ref="B89:F89"/>
    <mergeCell ref="B90:F90"/>
    <mergeCell ref="B6:C6"/>
    <mergeCell ref="B7:C7"/>
    <mergeCell ref="D7:F7"/>
    <mergeCell ref="B2:C5"/>
    <mergeCell ref="G2:H2"/>
    <mergeCell ref="D4:F4"/>
    <mergeCell ref="G4:H4"/>
    <mergeCell ref="D5:F5"/>
    <mergeCell ref="G5:H5"/>
    <mergeCell ref="G3:H3"/>
    <mergeCell ref="D2:F3"/>
    <mergeCell ref="E6:F6"/>
    <mergeCell ref="G6:I6"/>
    <mergeCell ref="G7:I7"/>
    <mergeCell ref="B13:I13"/>
    <mergeCell ref="B14:C14"/>
    <mergeCell ref="D14:F14"/>
    <mergeCell ref="G14:I14"/>
    <mergeCell ref="B15:C15"/>
    <mergeCell ref="D15:F15"/>
    <mergeCell ref="G15:I15"/>
    <mergeCell ref="B8:C8"/>
    <mergeCell ref="D8:F8"/>
    <mergeCell ref="B9:C9"/>
    <mergeCell ref="D9:I9"/>
    <mergeCell ref="B10:C12"/>
    <mergeCell ref="D10:I12"/>
    <mergeCell ref="G8:H8"/>
    <mergeCell ref="C19:I19"/>
    <mergeCell ref="B20:I20"/>
    <mergeCell ref="B21:E21"/>
    <mergeCell ref="F21:H21"/>
    <mergeCell ref="B22:I22"/>
    <mergeCell ref="J22:J23"/>
    <mergeCell ref="B23:I23"/>
    <mergeCell ref="B16:C16"/>
    <mergeCell ref="D16:I16"/>
    <mergeCell ref="B17:C17"/>
    <mergeCell ref="D17:E17"/>
    <mergeCell ref="F17:G17"/>
    <mergeCell ref="B18:C18"/>
    <mergeCell ref="B31:F31"/>
    <mergeCell ref="B32:I32"/>
    <mergeCell ref="J32:J33"/>
    <mergeCell ref="B33:I33"/>
    <mergeCell ref="B34:F34"/>
    <mergeCell ref="B35:F35"/>
    <mergeCell ref="B24:F24"/>
    <mergeCell ref="B25:F25"/>
    <mergeCell ref="B26:F26"/>
    <mergeCell ref="B27:F27"/>
    <mergeCell ref="B28:F28"/>
    <mergeCell ref="B29:F29"/>
    <mergeCell ref="B42:F42"/>
    <mergeCell ref="B43:F43"/>
    <mergeCell ref="B44:F44"/>
    <mergeCell ref="C46:I46"/>
    <mergeCell ref="J46:J47"/>
    <mergeCell ref="B48:F48"/>
    <mergeCell ref="B36:F36"/>
    <mergeCell ref="B37:F37"/>
    <mergeCell ref="B38:F38"/>
    <mergeCell ref="B39:F39"/>
    <mergeCell ref="B40:F40"/>
    <mergeCell ref="B41:F41"/>
    <mergeCell ref="B56:F56"/>
    <mergeCell ref="B57:F57"/>
    <mergeCell ref="B58:F58"/>
    <mergeCell ref="B59:F59"/>
    <mergeCell ref="B60:F60"/>
    <mergeCell ref="B61:F61"/>
    <mergeCell ref="B49:F49"/>
    <mergeCell ref="B50:F50"/>
    <mergeCell ref="B52:F52"/>
    <mergeCell ref="B53:F53"/>
    <mergeCell ref="B54:F54"/>
    <mergeCell ref="B55:F55"/>
    <mergeCell ref="B51:F51"/>
    <mergeCell ref="C63:I63"/>
    <mergeCell ref="I64:I65"/>
    <mergeCell ref="J64:J65"/>
    <mergeCell ref="B66:F66"/>
    <mergeCell ref="B67:F67"/>
    <mergeCell ref="B64:H64"/>
    <mergeCell ref="B65:H65"/>
    <mergeCell ref="J72:J74"/>
    <mergeCell ref="B74:H74"/>
    <mergeCell ref="B68:F68"/>
    <mergeCell ref="B69:F69"/>
    <mergeCell ref="C71:I71"/>
    <mergeCell ref="B72:H72"/>
    <mergeCell ref="I72:I74"/>
    <mergeCell ref="B73:H73"/>
    <mergeCell ref="B86:F86"/>
    <mergeCell ref="B87:F87"/>
    <mergeCell ref="B85:F85"/>
    <mergeCell ref="B76:F76"/>
    <mergeCell ref="B81:H81"/>
    <mergeCell ref="I81:I82"/>
    <mergeCell ref="J81:J82"/>
    <mergeCell ref="B82:H82"/>
    <mergeCell ref="B75:F75"/>
    <mergeCell ref="B83:F83"/>
    <mergeCell ref="B84:F84"/>
    <mergeCell ref="B77:F77"/>
    <mergeCell ref="B78:F78"/>
    <mergeCell ref="C80:I80"/>
    <mergeCell ref="K25:K42"/>
    <mergeCell ref="K49:K56"/>
    <mergeCell ref="K67:K69"/>
    <mergeCell ref="K76:K77"/>
    <mergeCell ref="K84:K85"/>
    <mergeCell ref="K22:K23"/>
    <mergeCell ref="K46:K47"/>
    <mergeCell ref="K64:K65"/>
    <mergeCell ref="K72:K74"/>
    <mergeCell ref="K81:K82"/>
  </mergeCells>
  <dataValidations count="4">
    <dataValidation type="list" allowBlank="1" showInputMessage="1" showErrorMessage="1" sqref="G18 I18">
      <formula1>"Y,N"</formula1>
    </dataValidation>
    <dataValidation type="list" allowBlank="1" showInputMessage="1" showErrorMessage="1" prompt="Score ?_x000a_0 = no submission_x000a_1 = Data insufficient _x000a_2 = Fail major risks_x000a_3 = Fail minor risks_x000a_4 = Comply (qualified)_x000a_5 = Comply_x000a_" sqref="H29:I29 H57:I59">
      <formula1>$M$3:$M$8</formula1>
    </dataValidation>
    <dataValidation type="list" allowBlank="1" showInputMessage="1" showErrorMessage="1" prompt="Score ?_x000a_0 = No Submission_x000a_1 = Partially Compliant_x000a_2 = Fully Compliant_x000a__x000a_" sqref="H84:I85 H76:I76 H67:I67 H49:I56 H35:I42 H25:I28">
      <formula1>$M$2:$M$8</formula1>
    </dataValidation>
    <dataValidation allowBlank="1" showInputMessage="1" showErrorMessage="1" prompt="Rev 1 for 1st Desktop Evaluation_x000a_Rev 2 for 2nd Desktop Evaluation (Clarification)" sqref="I8"/>
  </dataValidations>
  <pageMargins left="0.7" right="0.7" top="0.75" bottom="0.75" header="0.3" footer="0.3"/>
  <drawing r:id="rId1"/>
  <legacyDrawing r:id="rId2"/>
  <oleObjects>
    <mc:AlternateContent xmlns:mc="http://schemas.openxmlformats.org/markup-compatibility/2006">
      <mc:Choice Requires="x14">
        <oleObject progId="Word.Picture.8" shapeId="7169" r:id="rId3">
          <objectPr defaultSize="0" autoPict="0" r:id="rId4">
            <anchor moveWithCells="1" sizeWithCells="1">
              <from>
                <xdr:col>1</xdr:col>
                <xdr:colOff>146050</xdr:colOff>
                <xdr:row>1</xdr:row>
                <xdr:rowOff>146050</xdr:rowOff>
              </from>
              <to>
                <xdr:col>1</xdr:col>
                <xdr:colOff>1257300</xdr:colOff>
                <xdr:row>4</xdr:row>
                <xdr:rowOff>165100</xdr:rowOff>
              </to>
            </anchor>
          </objectPr>
        </oleObject>
      </mc:Choice>
      <mc:Fallback>
        <oleObject progId="Word.Picture.8" shapeId="7169" r:id="rId3"/>
      </mc:Fallback>
    </mc:AlternateContent>
    <mc:AlternateContent xmlns:mc="http://schemas.openxmlformats.org/markup-compatibility/2006">
      <mc:Choice Requires="x14">
        <oleObject progId="Word.Picture.8" shapeId="7170" r:id="rId5">
          <objectPr defaultSize="0" autoPict="0" r:id="rId4">
            <anchor moveWithCells="1" sizeWithCells="1">
              <from>
                <xdr:col>1</xdr:col>
                <xdr:colOff>107950</xdr:colOff>
                <xdr:row>45</xdr:row>
                <xdr:rowOff>31750</xdr:rowOff>
              </from>
              <to>
                <xdr:col>1</xdr:col>
                <xdr:colOff>1270000</xdr:colOff>
                <xdr:row>46</xdr:row>
                <xdr:rowOff>0</xdr:rowOff>
              </to>
            </anchor>
          </objectPr>
        </oleObject>
      </mc:Choice>
      <mc:Fallback>
        <oleObject progId="Word.Picture.8" shapeId="7170" r:id="rId5"/>
      </mc:Fallback>
    </mc:AlternateContent>
    <mc:AlternateContent xmlns:mc="http://schemas.openxmlformats.org/markup-compatibility/2006">
      <mc:Choice Requires="x14">
        <oleObject progId="Word.Picture.8" shapeId="7171" r:id="rId6">
          <objectPr defaultSize="0" autoPict="0" r:id="rId4">
            <anchor moveWithCells="1" sizeWithCells="1">
              <from>
                <xdr:col>1</xdr:col>
                <xdr:colOff>107950</xdr:colOff>
                <xdr:row>18</xdr:row>
                <xdr:rowOff>31750</xdr:rowOff>
              </from>
              <to>
                <xdr:col>1</xdr:col>
                <xdr:colOff>1270000</xdr:colOff>
                <xdr:row>19</xdr:row>
                <xdr:rowOff>0</xdr:rowOff>
              </to>
            </anchor>
          </objectPr>
        </oleObject>
      </mc:Choice>
      <mc:Fallback>
        <oleObject progId="Word.Picture.8" shapeId="7171" r:id="rId6"/>
      </mc:Fallback>
    </mc:AlternateContent>
    <mc:AlternateContent xmlns:mc="http://schemas.openxmlformats.org/markup-compatibility/2006">
      <mc:Choice Requires="x14">
        <oleObject progId="Word.Picture.8" shapeId="7172" r:id="rId7">
          <objectPr defaultSize="0" autoPict="0" r:id="rId4">
            <anchor moveWithCells="1" sizeWithCells="1">
              <from>
                <xdr:col>1</xdr:col>
                <xdr:colOff>146050</xdr:colOff>
                <xdr:row>62</xdr:row>
                <xdr:rowOff>31750</xdr:rowOff>
              </from>
              <to>
                <xdr:col>1</xdr:col>
                <xdr:colOff>1308100</xdr:colOff>
                <xdr:row>63</xdr:row>
                <xdr:rowOff>0</xdr:rowOff>
              </to>
            </anchor>
          </objectPr>
        </oleObject>
      </mc:Choice>
      <mc:Fallback>
        <oleObject progId="Word.Picture.8" shapeId="7172" r:id="rId7"/>
      </mc:Fallback>
    </mc:AlternateContent>
    <mc:AlternateContent xmlns:mc="http://schemas.openxmlformats.org/markup-compatibility/2006">
      <mc:Choice Requires="x14">
        <oleObject progId="Word.Picture.8" shapeId="7173" r:id="rId8">
          <objectPr defaultSize="0" autoPict="0" r:id="rId4">
            <anchor moveWithCells="1" sizeWithCells="1">
              <from>
                <xdr:col>1</xdr:col>
                <xdr:colOff>146050</xdr:colOff>
                <xdr:row>70</xdr:row>
                <xdr:rowOff>31750</xdr:rowOff>
              </from>
              <to>
                <xdr:col>1</xdr:col>
                <xdr:colOff>1308100</xdr:colOff>
                <xdr:row>71</xdr:row>
                <xdr:rowOff>0</xdr:rowOff>
              </to>
            </anchor>
          </objectPr>
        </oleObject>
      </mc:Choice>
      <mc:Fallback>
        <oleObject progId="Word.Picture.8" shapeId="7173" r:id="rId8"/>
      </mc:Fallback>
    </mc:AlternateContent>
    <mc:AlternateContent xmlns:mc="http://schemas.openxmlformats.org/markup-compatibility/2006">
      <mc:Choice Requires="x14">
        <oleObject progId="Word.Picture.8" shapeId="7174" r:id="rId9">
          <objectPr defaultSize="0" autoPict="0" r:id="rId4">
            <anchor moveWithCells="1" sizeWithCells="1">
              <from>
                <xdr:col>1</xdr:col>
                <xdr:colOff>146050</xdr:colOff>
                <xdr:row>79</xdr:row>
                <xdr:rowOff>31750</xdr:rowOff>
              </from>
              <to>
                <xdr:col>1</xdr:col>
                <xdr:colOff>1308100</xdr:colOff>
                <xdr:row>80</xdr:row>
                <xdr:rowOff>0</xdr:rowOff>
              </to>
            </anchor>
          </objectPr>
        </oleObject>
      </mc:Choice>
      <mc:Fallback>
        <oleObject progId="Word.Picture.8" shapeId="7174"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91"/>
  <sheetViews>
    <sheetView zoomScale="80" zoomScaleNormal="80" workbookViewId="0">
      <selection activeCell="B87" sqref="B87:F87"/>
    </sheetView>
  </sheetViews>
  <sheetFormatPr defaultRowHeight="14.5" x14ac:dyDescent="0.35"/>
  <cols>
    <col min="1" max="1" width="1" customWidth="1"/>
    <col min="2" max="2" width="20.1796875" customWidth="1"/>
    <col min="3" max="3" width="4.81640625" customWidth="1"/>
    <col min="4" max="4" width="29.54296875" customWidth="1"/>
    <col min="5" max="5" width="14.453125" customWidth="1"/>
    <col min="6" max="6" width="20.81640625" customWidth="1"/>
    <col min="7" max="7" width="12.54296875" customWidth="1"/>
    <col min="8" max="8" width="10.54296875" bestFit="1" customWidth="1"/>
    <col min="9" max="9" width="26.54296875" bestFit="1" customWidth="1"/>
    <col min="10" max="10" width="46" customWidth="1"/>
    <col min="11" max="11" width="50.81640625" customWidth="1"/>
    <col min="12" max="12" width="13.453125" customWidth="1"/>
  </cols>
  <sheetData>
    <row r="1" spans="2:13" ht="8.25" customHeight="1" thickBot="1" x14ac:dyDescent="0.4"/>
    <row r="2" spans="2:13" ht="13.5" customHeight="1" thickBot="1" x14ac:dyDescent="0.4">
      <c r="B2" s="626"/>
      <c r="C2" s="736"/>
      <c r="D2" s="632" t="s">
        <v>112</v>
      </c>
      <c r="E2" s="633"/>
      <c r="F2" s="634"/>
      <c r="G2" s="539" t="s">
        <v>52</v>
      </c>
      <c r="H2" s="541"/>
      <c r="I2" s="28" t="str">
        <f>Supplier6!I2</f>
        <v>240-12248652</v>
      </c>
      <c r="L2" s="29" t="s">
        <v>53</v>
      </c>
      <c r="M2" s="29" t="s">
        <v>54</v>
      </c>
    </row>
    <row r="3" spans="2:13" ht="13.5" customHeight="1" thickBot="1" x14ac:dyDescent="0.4">
      <c r="B3" s="628"/>
      <c r="C3" s="737"/>
      <c r="D3" s="635"/>
      <c r="E3" s="636"/>
      <c r="F3" s="637"/>
      <c r="G3" s="539" t="s">
        <v>318</v>
      </c>
      <c r="H3" s="541"/>
      <c r="I3" s="28" t="str">
        <f>Supplier6!I3</f>
        <v>240-105658000</v>
      </c>
      <c r="L3" s="29">
        <v>0</v>
      </c>
      <c r="M3" s="29">
        <v>0</v>
      </c>
    </row>
    <row r="4" spans="2:13" ht="31.5" thickBot="1" x14ac:dyDescent="0.4">
      <c r="B4" s="628"/>
      <c r="C4" s="737"/>
      <c r="D4" s="635" t="s">
        <v>295</v>
      </c>
      <c r="E4" s="636"/>
      <c r="F4" s="636"/>
      <c r="G4" s="715" t="str">
        <f>Supplier1!G4:H4</f>
        <v>Quality Scorecard
Rev 6</v>
      </c>
      <c r="H4" s="716"/>
      <c r="I4" s="28" t="str">
        <f>Supplier1!I4</f>
        <v>Effective Date 01/08/2019</v>
      </c>
      <c r="J4" s="427" t="s">
        <v>55</v>
      </c>
      <c r="L4" s="29">
        <v>1</v>
      </c>
      <c r="M4" s="29">
        <v>1</v>
      </c>
    </row>
    <row r="5" spans="2:13" ht="16.5" customHeight="1" thickBot="1" x14ac:dyDescent="0.4">
      <c r="B5" s="630"/>
      <c r="C5" s="738"/>
      <c r="D5" s="619" t="s">
        <v>113</v>
      </c>
      <c r="E5" s="620"/>
      <c r="F5" s="620"/>
      <c r="G5" s="542" t="s">
        <v>56</v>
      </c>
      <c r="H5" s="544"/>
      <c r="I5" s="444">
        <f>Supplier1!I5</f>
        <v>43678</v>
      </c>
      <c r="M5" s="29">
        <v>2</v>
      </c>
    </row>
    <row r="6" spans="2:13" ht="15" thickBot="1" x14ac:dyDescent="0.4">
      <c r="B6" s="638" t="s">
        <v>57</v>
      </c>
      <c r="C6" s="669"/>
      <c r="D6" s="428">
        <f>Supplier1!D6</f>
        <v>0</v>
      </c>
      <c r="E6" s="739" t="s">
        <v>58</v>
      </c>
      <c r="F6" s="740"/>
      <c r="G6" s="710">
        <f>Supplier1!G6</f>
        <v>0</v>
      </c>
      <c r="H6" s="710"/>
      <c r="I6" s="711"/>
      <c r="M6" s="29"/>
    </row>
    <row r="7" spans="2:13" ht="19" thickBot="1" x14ac:dyDescent="0.5">
      <c r="B7" s="638" t="s">
        <v>60</v>
      </c>
      <c r="C7" s="669"/>
      <c r="D7" s="640">
        <f>Supplier1!$D$7</f>
        <v>0</v>
      </c>
      <c r="E7" s="641"/>
      <c r="F7" s="642"/>
      <c r="G7" s="670" t="str">
        <f>Supplier6!G7</f>
        <v>Senior Advisor: Supplier Quality Management</v>
      </c>
      <c r="H7" s="671"/>
      <c r="I7" s="672"/>
      <c r="J7" s="30" t="s">
        <v>61</v>
      </c>
      <c r="M7" s="29"/>
    </row>
    <row r="8" spans="2:13" ht="19" thickBot="1" x14ac:dyDescent="0.5">
      <c r="B8" s="638" t="s">
        <v>62</v>
      </c>
      <c r="C8" s="669"/>
      <c r="D8" s="640">
        <f>Supplier1!$D$8</f>
        <v>0</v>
      </c>
      <c r="E8" s="641"/>
      <c r="F8" s="642"/>
      <c r="G8" s="670" t="str">
        <f>Supplier6!G8</f>
        <v>Report Revision</v>
      </c>
      <c r="H8" s="672"/>
      <c r="I8" s="445">
        <f>Supplier6!I8</f>
        <v>1</v>
      </c>
      <c r="J8" s="31" t="s">
        <v>63</v>
      </c>
      <c r="M8" s="29"/>
    </row>
    <row r="9" spans="2:13" ht="19" thickBot="1" x14ac:dyDescent="0.5">
      <c r="B9" s="638" t="s">
        <v>64</v>
      </c>
      <c r="C9" s="639"/>
      <c r="D9" s="640">
        <f>Supplier1!$D$9</f>
        <v>0</v>
      </c>
      <c r="E9" s="641"/>
      <c r="F9" s="641"/>
      <c r="G9" s="641"/>
      <c r="H9" s="641"/>
      <c r="I9" s="642"/>
      <c r="J9" s="31" t="s">
        <v>65</v>
      </c>
    </row>
    <row r="10" spans="2:13" ht="21" x14ac:dyDescent="0.5">
      <c r="B10" s="643" t="s">
        <v>66</v>
      </c>
      <c r="C10" s="644"/>
      <c r="D10" s="719">
        <f>Supplier1!$D$10</f>
        <v>0</v>
      </c>
      <c r="E10" s="720"/>
      <c r="F10" s="720"/>
      <c r="G10" s="720"/>
      <c r="H10" s="720"/>
      <c r="I10" s="721"/>
      <c r="J10" s="32" t="s">
        <v>67</v>
      </c>
    </row>
    <row r="11" spans="2:13" ht="18.5" x14ac:dyDescent="0.45">
      <c r="B11" s="645"/>
      <c r="C11" s="646"/>
      <c r="D11" s="722"/>
      <c r="E11" s="723"/>
      <c r="F11" s="723"/>
      <c r="G11" s="723"/>
      <c r="H11" s="723"/>
      <c r="I11" s="724"/>
      <c r="J11" s="33" t="s">
        <v>68</v>
      </c>
    </row>
    <row r="12" spans="2:13" ht="19" thickBot="1" x14ac:dyDescent="0.5">
      <c r="B12" s="645"/>
      <c r="C12" s="646"/>
      <c r="D12" s="725"/>
      <c r="E12" s="726"/>
      <c r="F12" s="726"/>
      <c r="G12" s="726"/>
      <c r="H12" s="726"/>
      <c r="I12" s="727"/>
      <c r="J12" s="33" t="s">
        <v>69</v>
      </c>
    </row>
    <row r="13" spans="2:13" ht="19.5" customHeight="1" thickBot="1" x14ac:dyDescent="0.5">
      <c r="B13" s="499" t="s">
        <v>70</v>
      </c>
      <c r="C13" s="500"/>
      <c r="D13" s="500"/>
      <c r="E13" s="500"/>
      <c r="F13" s="500"/>
      <c r="G13" s="500"/>
      <c r="H13" s="500"/>
      <c r="I13" s="656"/>
      <c r="J13" s="33" t="s">
        <v>71</v>
      </c>
    </row>
    <row r="14" spans="2:13" ht="19.5" customHeight="1" thickBot="1" x14ac:dyDescent="0.5">
      <c r="B14" s="704" t="s">
        <v>114</v>
      </c>
      <c r="C14" s="705"/>
      <c r="D14" s="706"/>
      <c r="E14" s="707"/>
      <c r="F14" s="708"/>
      <c r="G14" s="747" t="s">
        <v>73</v>
      </c>
      <c r="H14" s="748"/>
      <c r="I14" s="749"/>
      <c r="J14" s="33" t="s">
        <v>74</v>
      </c>
    </row>
    <row r="15" spans="2:13" ht="18" customHeight="1" thickBot="1" x14ac:dyDescent="0.5">
      <c r="B15" s="661" t="s">
        <v>115</v>
      </c>
      <c r="C15" s="662"/>
      <c r="D15" s="640" t="s">
        <v>59</v>
      </c>
      <c r="E15" s="641"/>
      <c r="F15" s="642"/>
      <c r="G15" s="709"/>
      <c r="H15" s="710"/>
      <c r="I15" s="711"/>
      <c r="J15" s="33" t="s">
        <v>76</v>
      </c>
    </row>
    <row r="16" spans="2:13" ht="29.25" customHeight="1" thickBot="1" x14ac:dyDescent="0.5">
      <c r="B16" s="581" t="s">
        <v>77</v>
      </c>
      <c r="C16" s="582"/>
      <c r="D16" s="702" t="s">
        <v>59</v>
      </c>
      <c r="E16" s="675"/>
      <c r="F16" s="675"/>
      <c r="G16" s="675"/>
      <c r="H16" s="675"/>
      <c r="I16" s="676"/>
      <c r="J16" s="31"/>
    </row>
    <row r="17" spans="2:11" ht="29.25" customHeight="1" thickBot="1" x14ac:dyDescent="0.5">
      <c r="B17" s="586" t="s">
        <v>78</v>
      </c>
      <c r="C17" s="587"/>
      <c r="D17" s="702" t="s">
        <v>59</v>
      </c>
      <c r="E17" s="676"/>
      <c r="F17" s="752" t="s">
        <v>79</v>
      </c>
      <c r="G17" s="753"/>
      <c r="H17" s="448" t="s">
        <v>59</v>
      </c>
      <c r="I17" s="448" t="s">
        <v>59</v>
      </c>
      <c r="J17" s="31"/>
    </row>
    <row r="18" spans="2:11" ht="29.5" thickBot="1" x14ac:dyDescent="0.4">
      <c r="B18" s="592" t="s">
        <v>80</v>
      </c>
      <c r="C18" s="593"/>
      <c r="D18" s="36" t="s">
        <v>81</v>
      </c>
      <c r="E18" s="37">
        <f>Supplier6!E18</f>
        <v>0</v>
      </c>
      <c r="F18" s="38" t="s">
        <v>82</v>
      </c>
      <c r="G18" s="415" t="s">
        <v>116</v>
      </c>
      <c r="H18" s="37" t="s">
        <v>84</v>
      </c>
      <c r="I18" s="416" t="s">
        <v>83</v>
      </c>
    </row>
    <row r="19" spans="2:11" ht="21.5" thickBot="1" x14ac:dyDescent="0.4">
      <c r="B19" s="39"/>
      <c r="C19" s="572" t="s">
        <v>354</v>
      </c>
      <c r="D19" s="573"/>
      <c r="E19" s="573"/>
      <c r="F19" s="573"/>
      <c r="G19" s="573"/>
      <c r="H19" s="573"/>
      <c r="I19" s="574"/>
    </row>
    <row r="20" spans="2:11" ht="34.5" customHeight="1" thickBot="1" x14ac:dyDescent="0.4">
      <c r="B20" s="542" t="s">
        <v>85</v>
      </c>
      <c r="C20" s="543"/>
      <c r="D20" s="543"/>
      <c r="E20" s="543"/>
      <c r="F20" s="543"/>
      <c r="G20" s="543"/>
      <c r="H20" s="543"/>
      <c r="I20" s="544"/>
    </row>
    <row r="21" spans="2:11" ht="19" thickBot="1" x14ac:dyDescent="0.4">
      <c r="B21" s="499" t="s">
        <v>86</v>
      </c>
      <c r="C21" s="500"/>
      <c r="D21" s="500"/>
      <c r="E21" s="656"/>
      <c r="F21" s="500" t="s">
        <v>87</v>
      </c>
      <c r="G21" s="500"/>
      <c r="H21" s="500"/>
      <c r="I21" s="60">
        <f>Supplier1!$I$21</f>
        <v>0.25</v>
      </c>
    </row>
    <row r="22" spans="2:11" ht="15" customHeight="1" x14ac:dyDescent="0.35">
      <c r="B22" s="471" t="s">
        <v>339</v>
      </c>
      <c r="C22" s="472"/>
      <c r="D22" s="472"/>
      <c r="E22" s="472"/>
      <c r="F22" s="472"/>
      <c r="G22" s="472"/>
      <c r="H22" s="472"/>
      <c r="I22" s="473"/>
      <c r="J22" s="692" t="s">
        <v>88</v>
      </c>
      <c r="K22" s="521" t="s">
        <v>335</v>
      </c>
    </row>
    <row r="23" spans="2:11" ht="15" thickBot="1" x14ac:dyDescent="0.4">
      <c r="B23" s="474" t="s">
        <v>89</v>
      </c>
      <c r="C23" s="475"/>
      <c r="D23" s="475"/>
      <c r="E23" s="475"/>
      <c r="F23" s="475"/>
      <c r="G23" s="475"/>
      <c r="H23" s="475"/>
      <c r="I23" s="476"/>
      <c r="J23" s="693"/>
      <c r="K23" s="522"/>
    </row>
    <row r="24" spans="2:11" ht="16" thickBot="1" x14ac:dyDescent="0.4">
      <c r="B24" s="699"/>
      <c r="C24" s="700"/>
      <c r="D24" s="700"/>
      <c r="E24" s="700"/>
      <c r="F24" s="700"/>
      <c r="G24" s="66" t="s">
        <v>117</v>
      </c>
      <c r="H24" s="66" t="s">
        <v>91</v>
      </c>
      <c r="I24" s="66" t="s">
        <v>92</v>
      </c>
      <c r="J24" s="348" t="s">
        <v>93</v>
      </c>
      <c r="K24" s="346" t="s">
        <v>334</v>
      </c>
    </row>
    <row r="25" spans="2:11" ht="15" customHeight="1" x14ac:dyDescent="0.35">
      <c r="B25" s="607" t="s">
        <v>94</v>
      </c>
      <c r="C25" s="608"/>
      <c r="D25" s="608"/>
      <c r="E25" s="608"/>
      <c r="F25" s="701"/>
      <c r="G25" s="333">
        <f>Supplier1!G25</f>
        <v>1</v>
      </c>
      <c r="H25" s="417"/>
      <c r="I25" s="417"/>
      <c r="J25" s="418"/>
      <c r="K25" s="515"/>
    </row>
    <row r="26" spans="2:11" ht="15" customHeight="1" x14ac:dyDescent="0.35">
      <c r="B26" s="607" t="s">
        <v>95</v>
      </c>
      <c r="C26" s="608"/>
      <c r="D26" s="608"/>
      <c r="E26" s="608"/>
      <c r="F26" s="701"/>
      <c r="G26" s="327">
        <f>Supplier1!G26</f>
        <v>1</v>
      </c>
      <c r="H26" s="419"/>
      <c r="I26" s="419"/>
      <c r="J26" s="420"/>
      <c r="K26" s="516"/>
    </row>
    <row r="27" spans="2:11" ht="15" customHeight="1" x14ac:dyDescent="0.35">
      <c r="B27" s="607" t="s">
        <v>230</v>
      </c>
      <c r="C27" s="608"/>
      <c r="D27" s="608"/>
      <c r="E27" s="608"/>
      <c r="F27" s="701"/>
      <c r="G27" s="327">
        <f>Supplier1!G27</f>
        <v>1</v>
      </c>
      <c r="H27" s="419"/>
      <c r="I27" s="419"/>
      <c r="J27" s="420"/>
      <c r="K27" s="516"/>
    </row>
    <row r="28" spans="2:11" ht="15" customHeight="1" thickBot="1" x14ac:dyDescent="0.4">
      <c r="B28" s="607" t="s">
        <v>96</v>
      </c>
      <c r="C28" s="608"/>
      <c r="D28" s="608"/>
      <c r="E28" s="608"/>
      <c r="F28" s="701"/>
      <c r="G28" s="330">
        <f>Supplier1!G28</f>
        <v>1</v>
      </c>
      <c r="H28" s="421"/>
      <c r="I28" s="421"/>
      <c r="J28" s="422"/>
      <c r="K28" s="516"/>
    </row>
    <row r="29" spans="2:11" ht="15.75" hidden="1" customHeight="1" thickBot="1" x14ac:dyDescent="0.4">
      <c r="B29" s="733" t="s">
        <v>97</v>
      </c>
      <c r="C29" s="734"/>
      <c r="D29" s="734"/>
      <c r="E29" s="734"/>
      <c r="F29" s="735"/>
      <c r="G29" s="335" t="e">
        <f>Supplier1!#REF!</f>
        <v>#REF!</v>
      </c>
      <c r="H29" s="358"/>
      <c r="I29" s="362"/>
      <c r="J29" s="365" t="s">
        <v>59</v>
      </c>
      <c r="K29" s="516"/>
    </row>
    <row r="30" spans="2:11" ht="15" thickBot="1" x14ac:dyDescent="0.4">
      <c r="B30" s="45" t="s">
        <v>98</v>
      </c>
      <c r="C30" s="46"/>
      <c r="D30" s="46"/>
      <c r="E30" s="46"/>
      <c r="F30" s="47"/>
      <c r="G30" s="339">
        <f>SUM(G25:G28)</f>
        <v>4</v>
      </c>
      <c r="H30" s="49">
        <f>($G25*H25)+($G26*H26)+($G27*H27)+($G28*H28)</f>
        <v>0</v>
      </c>
      <c r="I30" s="49">
        <f>($G25*I25)+($G26*I26)+($G27*I27)+($G28*I28)</f>
        <v>0</v>
      </c>
      <c r="K30" s="516"/>
    </row>
    <row r="31" spans="2:11" ht="31.5" customHeight="1" thickBot="1" x14ac:dyDescent="0.4">
      <c r="B31" s="696" t="s">
        <v>99</v>
      </c>
      <c r="C31" s="697"/>
      <c r="D31" s="697"/>
      <c r="E31" s="697"/>
      <c r="F31" s="698"/>
      <c r="G31" s="63"/>
      <c r="H31" s="51">
        <f>IF(G30=0,0,H30/$G$30/2*100%*$I$21)</f>
        <v>0</v>
      </c>
      <c r="I31" s="52">
        <f>IF(G30=0,0,I30/$G$30/2*100%*$I$21)</f>
        <v>0</v>
      </c>
      <c r="K31" s="516"/>
    </row>
    <row r="32" spans="2:11" ht="15" customHeight="1" x14ac:dyDescent="0.35">
      <c r="B32" s="471" t="s">
        <v>339</v>
      </c>
      <c r="C32" s="472"/>
      <c r="D32" s="472"/>
      <c r="E32" s="472"/>
      <c r="F32" s="472"/>
      <c r="G32" s="472"/>
      <c r="H32" s="472"/>
      <c r="I32" s="473"/>
      <c r="J32" s="692" t="s">
        <v>88</v>
      </c>
      <c r="K32" s="516"/>
    </row>
    <row r="33" spans="2:13" ht="15.75" customHeight="1" thickBot="1" x14ac:dyDescent="0.4">
      <c r="B33" s="474" t="s">
        <v>314</v>
      </c>
      <c r="C33" s="475"/>
      <c r="D33" s="475"/>
      <c r="E33" s="475"/>
      <c r="F33" s="475"/>
      <c r="G33" s="475"/>
      <c r="H33" s="475"/>
      <c r="I33" s="476"/>
      <c r="J33" s="693"/>
      <c r="K33" s="516"/>
    </row>
    <row r="34" spans="2:13" ht="16" thickBot="1" x14ac:dyDescent="0.4">
      <c r="B34" s="597"/>
      <c r="C34" s="598"/>
      <c r="D34" s="598"/>
      <c r="E34" s="598"/>
      <c r="F34" s="598"/>
      <c r="G34" s="66" t="s">
        <v>117</v>
      </c>
      <c r="H34" s="66" t="s">
        <v>91</v>
      </c>
      <c r="I34" s="66" t="s">
        <v>92</v>
      </c>
      <c r="J34" s="325" t="s">
        <v>93</v>
      </c>
      <c r="K34" s="516"/>
    </row>
    <row r="35" spans="2:13" ht="15.75" customHeight="1" x14ac:dyDescent="0.35">
      <c r="B35" s="599" t="s">
        <v>385</v>
      </c>
      <c r="C35" s="600"/>
      <c r="D35" s="600"/>
      <c r="E35" s="600"/>
      <c r="F35" s="601"/>
      <c r="G35" s="333">
        <f>Supplier1!G34</f>
        <v>0</v>
      </c>
      <c r="H35" s="417"/>
      <c r="I35" s="417"/>
      <c r="J35" s="418"/>
      <c r="K35" s="516"/>
    </row>
    <row r="36" spans="2:13" ht="15.75" customHeight="1" x14ac:dyDescent="0.35">
      <c r="B36" s="563" t="s">
        <v>358</v>
      </c>
      <c r="C36" s="564"/>
      <c r="D36" s="564"/>
      <c r="E36" s="564"/>
      <c r="F36" s="565"/>
      <c r="G36" s="327">
        <f>Supplier1!G35</f>
        <v>0</v>
      </c>
      <c r="H36" s="419"/>
      <c r="I36" s="419"/>
      <c r="J36" s="420"/>
      <c r="K36" s="516"/>
    </row>
    <row r="37" spans="2:13" ht="15.75" customHeight="1" x14ac:dyDescent="0.35">
      <c r="B37" s="563" t="s">
        <v>355</v>
      </c>
      <c r="C37" s="564"/>
      <c r="D37" s="564"/>
      <c r="E37" s="564"/>
      <c r="F37" s="565"/>
      <c r="G37" s="327">
        <f>Supplier1!G36</f>
        <v>0</v>
      </c>
      <c r="H37" s="419"/>
      <c r="I37" s="419"/>
      <c r="J37" s="420"/>
      <c r="K37" s="516"/>
    </row>
    <row r="38" spans="2:13" ht="15.75" customHeight="1" x14ac:dyDescent="0.35">
      <c r="B38" s="563" t="s">
        <v>357</v>
      </c>
      <c r="C38" s="564"/>
      <c r="D38" s="564"/>
      <c r="E38" s="564"/>
      <c r="F38" s="565"/>
      <c r="G38" s="327">
        <f>Supplier1!G37</f>
        <v>0</v>
      </c>
      <c r="H38" s="419"/>
      <c r="I38" s="419"/>
      <c r="J38" s="420"/>
      <c r="K38" s="516"/>
    </row>
    <row r="39" spans="2:13" ht="15.75" customHeight="1" x14ac:dyDescent="0.35">
      <c r="B39" s="563" t="s">
        <v>356</v>
      </c>
      <c r="C39" s="564"/>
      <c r="D39" s="564"/>
      <c r="E39" s="564"/>
      <c r="F39" s="565"/>
      <c r="G39" s="327">
        <f>Supplier1!G38</f>
        <v>0</v>
      </c>
      <c r="H39" s="419"/>
      <c r="I39" s="419"/>
      <c r="J39" s="420"/>
      <c r="K39" s="516"/>
    </row>
    <row r="40" spans="2:13" ht="15.75" customHeight="1" x14ac:dyDescent="0.35">
      <c r="B40" s="563" t="s">
        <v>359</v>
      </c>
      <c r="C40" s="564"/>
      <c r="D40" s="564"/>
      <c r="E40" s="564"/>
      <c r="F40" s="565"/>
      <c r="G40" s="327">
        <f>Supplier1!G39</f>
        <v>0</v>
      </c>
      <c r="H40" s="419"/>
      <c r="I40" s="419"/>
      <c r="J40" s="420"/>
      <c r="K40" s="516"/>
    </row>
    <row r="41" spans="2:13" ht="15.75" customHeight="1" x14ac:dyDescent="0.35">
      <c r="B41" s="563" t="s">
        <v>360</v>
      </c>
      <c r="C41" s="564"/>
      <c r="D41" s="564"/>
      <c r="E41" s="564"/>
      <c r="F41" s="565"/>
      <c r="G41" s="327">
        <f>Supplier1!G40</f>
        <v>0</v>
      </c>
      <c r="H41" s="419"/>
      <c r="I41" s="419"/>
      <c r="J41" s="420"/>
      <c r="K41" s="516"/>
    </row>
    <row r="42" spans="2:13" ht="15.75" customHeight="1" thickBot="1" x14ac:dyDescent="0.4">
      <c r="B42" s="566" t="s">
        <v>361</v>
      </c>
      <c r="C42" s="567"/>
      <c r="D42" s="567"/>
      <c r="E42" s="567"/>
      <c r="F42" s="568"/>
      <c r="G42" s="330">
        <f>Supplier1!G41</f>
        <v>0</v>
      </c>
      <c r="H42" s="421"/>
      <c r="I42" s="421"/>
      <c r="J42" s="422"/>
      <c r="K42" s="517"/>
    </row>
    <row r="43" spans="2:13" ht="15" thickBot="1" x14ac:dyDescent="0.4">
      <c r="B43" s="539" t="s">
        <v>98</v>
      </c>
      <c r="C43" s="540"/>
      <c r="D43" s="540"/>
      <c r="E43" s="540"/>
      <c r="F43" s="541"/>
      <c r="G43" s="53">
        <f>SUM(G35:G42)</f>
        <v>0</v>
      </c>
      <c r="H43" s="49">
        <f>($G35*H35)+($G37*H37)+($G38*H38)+($G39*H39)+($G40*H40)+($G41*H41)+($G42*H42)+(G36*H36)</f>
        <v>0</v>
      </c>
      <c r="I43" s="49">
        <f>($G35*I35)+($G37*I37)+($G38*I38)+($G39*I39)+($G40*I40)+($G41*I41)+($G42*I42)+(G36*I36)</f>
        <v>0</v>
      </c>
    </row>
    <row r="44" spans="2:13" ht="31.5" customHeight="1" thickBot="1" x14ac:dyDescent="0.4">
      <c r="B44" s="542" t="s">
        <v>100</v>
      </c>
      <c r="C44" s="543"/>
      <c r="D44" s="543"/>
      <c r="E44" s="543"/>
      <c r="F44" s="544"/>
      <c r="G44" s="54"/>
      <c r="H44" s="51">
        <f>IF(G43=0,0,H43/$G$43/2*100%*$I$21)</f>
        <v>0</v>
      </c>
      <c r="I44" s="52">
        <f>IF(G43=0,0,I43/$G$43/2*100%*$I$21)</f>
        <v>0</v>
      </c>
      <c r="L44" s="40"/>
      <c r="M44" s="40"/>
    </row>
    <row r="45" spans="2:13" s="40" customFormat="1" ht="15" thickBot="1" x14ac:dyDescent="0.4">
      <c r="B45" s="55"/>
      <c r="C45" s="55"/>
      <c r="D45" s="55"/>
      <c r="E45" s="55"/>
      <c r="F45" s="55"/>
      <c r="G45" s="55"/>
      <c r="H45" s="55"/>
      <c r="I45" s="55"/>
      <c r="L45"/>
      <c r="M45"/>
    </row>
    <row r="46" spans="2:13" ht="21.5" thickBot="1" x14ac:dyDescent="0.4">
      <c r="B46" s="56"/>
      <c r="C46" s="572" t="s">
        <v>386</v>
      </c>
      <c r="D46" s="573"/>
      <c r="E46" s="573"/>
      <c r="F46" s="573"/>
      <c r="G46" s="573"/>
      <c r="H46" s="573"/>
      <c r="I46" s="574"/>
      <c r="J46" s="692" t="s">
        <v>88</v>
      </c>
      <c r="K46" s="521" t="s">
        <v>335</v>
      </c>
    </row>
    <row r="47" spans="2:13" ht="19" thickBot="1" x14ac:dyDescent="0.4">
      <c r="B47" s="139" t="s">
        <v>260</v>
      </c>
      <c r="C47" s="140"/>
      <c r="D47" s="140"/>
      <c r="E47" s="140"/>
      <c r="F47" s="140"/>
      <c r="G47" s="140"/>
      <c r="H47" s="140"/>
      <c r="I47" s="179">
        <f>Supplier1!$I$46</f>
        <v>0.25</v>
      </c>
      <c r="J47" s="693"/>
      <c r="K47" s="522"/>
    </row>
    <row r="48" spans="2:13" ht="16" thickBot="1" x14ac:dyDescent="0.4">
      <c r="B48" s="575"/>
      <c r="C48" s="576"/>
      <c r="D48" s="576"/>
      <c r="E48" s="576"/>
      <c r="F48" s="576"/>
      <c r="G48" s="66" t="s">
        <v>117</v>
      </c>
      <c r="H48" s="66" t="s">
        <v>91</v>
      </c>
      <c r="I48" s="66" t="s">
        <v>92</v>
      </c>
      <c r="J48" s="324" t="s">
        <v>93</v>
      </c>
      <c r="K48" s="346" t="s">
        <v>334</v>
      </c>
    </row>
    <row r="49" spans="2:11" ht="15.75" customHeight="1" x14ac:dyDescent="0.35">
      <c r="B49" s="578" t="s">
        <v>362</v>
      </c>
      <c r="C49" s="579"/>
      <c r="D49" s="579"/>
      <c r="E49" s="579"/>
      <c r="F49" s="580"/>
      <c r="G49" s="333">
        <f>Supplier1!G48</f>
        <v>1</v>
      </c>
      <c r="H49" s="417"/>
      <c r="I49" s="439"/>
      <c r="J49" s="418"/>
      <c r="K49" s="515"/>
    </row>
    <row r="50" spans="2:11" ht="15.75" customHeight="1" x14ac:dyDescent="0.35">
      <c r="B50" s="563" t="s">
        <v>363</v>
      </c>
      <c r="C50" s="564"/>
      <c r="D50" s="564"/>
      <c r="E50" s="564"/>
      <c r="F50" s="565"/>
      <c r="G50" s="327">
        <f>Supplier1!G49</f>
        <v>1</v>
      </c>
      <c r="H50" s="419"/>
      <c r="I50" s="440"/>
      <c r="J50" s="420"/>
      <c r="K50" s="516"/>
    </row>
    <row r="51" spans="2:11" ht="30.75" customHeight="1" x14ac:dyDescent="0.35">
      <c r="B51" s="563" t="s">
        <v>364</v>
      </c>
      <c r="C51" s="564"/>
      <c r="D51" s="564"/>
      <c r="E51" s="564"/>
      <c r="F51" s="565"/>
      <c r="G51" s="327">
        <f>Supplier1!G50</f>
        <v>1</v>
      </c>
      <c r="H51" s="419"/>
      <c r="I51" s="440"/>
      <c r="J51" s="420"/>
      <c r="K51" s="516"/>
    </row>
    <row r="52" spans="2:11" ht="30.75" customHeight="1" thickBot="1" x14ac:dyDescent="0.4">
      <c r="B52" s="563" t="s">
        <v>365</v>
      </c>
      <c r="C52" s="564"/>
      <c r="D52" s="564"/>
      <c r="E52" s="564"/>
      <c r="F52" s="565"/>
      <c r="G52" s="327">
        <f>Supplier1!G51</f>
        <v>1</v>
      </c>
      <c r="H52" s="419"/>
      <c r="I52" s="440"/>
      <c r="J52" s="420"/>
      <c r="K52" s="516"/>
    </row>
    <row r="53" spans="2:11" ht="30.75" hidden="1" customHeight="1" x14ac:dyDescent="0.35">
      <c r="B53" s="553"/>
      <c r="C53" s="551"/>
      <c r="D53" s="551"/>
      <c r="E53" s="551"/>
      <c r="F53" s="551"/>
      <c r="G53" s="327"/>
      <c r="H53" s="419"/>
      <c r="I53" s="440"/>
      <c r="J53" s="420"/>
      <c r="K53" s="516"/>
    </row>
    <row r="54" spans="2:11" ht="15.75" hidden="1" customHeight="1" x14ac:dyDescent="0.35">
      <c r="B54" s="553"/>
      <c r="C54" s="551"/>
      <c r="D54" s="551"/>
      <c r="E54" s="551"/>
      <c r="F54" s="551"/>
      <c r="G54" s="327"/>
      <c r="H54" s="419"/>
      <c r="I54" s="440"/>
      <c r="J54" s="420"/>
      <c r="K54" s="516"/>
    </row>
    <row r="55" spans="2:11" ht="15.75" hidden="1" customHeight="1" x14ac:dyDescent="0.35">
      <c r="B55" s="553"/>
      <c r="C55" s="551"/>
      <c r="D55" s="551"/>
      <c r="E55" s="551"/>
      <c r="F55" s="551"/>
      <c r="G55" s="327"/>
      <c r="H55" s="419"/>
      <c r="I55" s="440"/>
      <c r="J55" s="424"/>
      <c r="K55" s="516"/>
    </row>
    <row r="56" spans="2:11" ht="15.75" hidden="1" customHeight="1" thickBot="1" x14ac:dyDescent="0.4">
      <c r="B56" s="553"/>
      <c r="C56" s="551"/>
      <c r="D56" s="551"/>
      <c r="E56" s="551"/>
      <c r="F56" s="551"/>
      <c r="G56" s="330"/>
      <c r="H56" s="421"/>
      <c r="I56" s="440"/>
      <c r="J56" s="422"/>
      <c r="K56" s="517"/>
    </row>
    <row r="57" spans="2:11" ht="15.75" hidden="1" customHeight="1" thickBot="1" x14ac:dyDescent="0.4">
      <c r="B57" s="553"/>
      <c r="C57" s="551"/>
      <c r="D57" s="551"/>
      <c r="E57" s="551"/>
      <c r="F57" s="552"/>
      <c r="G57" s="326">
        <f>Supplier1!G52</f>
        <v>0</v>
      </c>
      <c r="H57" s="358"/>
      <c r="I57" s="43"/>
      <c r="J57" s="65" t="s">
        <v>59</v>
      </c>
    </row>
    <row r="58" spans="2:11" ht="15.75" hidden="1" customHeight="1" thickBot="1" x14ac:dyDescent="0.4">
      <c r="B58" s="553"/>
      <c r="C58" s="551"/>
      <c r="D58" s="551"/>
      <c r="E58" s="551"/>
      <c r="F58" s="552"/>
      <c r="G58" s="141">
        <f>Supplier1!G53</f>
        <v>0</v>
      </c>
      <c r="H58" s="42"/>
      <c r="I58" s="43"/>
      <c r="J58" s="61" t="s">
        <v>59</v>
      </c>
    </row>
    <row r="59" spans="2:11" ht="15.75" hidden="1" customHeight="1" thickBot="1" x14ac:dyDescent="0.4">
      <c r="B59" s="553"/>
      <c r="C59" s="551"/>
      <c r="D59" s="551"/>
      <c r="E59" s="551"/>
      <c r="F59" s="552"/>
      <c r="G59" s="142">
        <f>Supplier1!G54</f>
        <v>0</v>
      </c>
      <c r="H59" s="42"/>
      <c r="I59" s="43"/>
      <c r="J59" s="61"/>
    </row>
    <row r="60" spans="2:11" ht="15" thickBot="1" x14ac:dyDescent="0.4">
      <c r="B60" s="539" t="s">
        <v>102</v>
      </c>
      <c r="C60" s="540"/>
      <c r="D60" s="540"/>
      <c r="E60" s="540"/>
      <c r="F60" s="541"/>
      <c r="G60" s="143">
        <f>SUM(G49:G59)</f>
        <v>4</v>
      </c>
      <c r="H60" s="49">
        <f>($G49*H49)+($G50*H50)+($G51*H51)+($G52*H52)+($G53*H53)+($G55*H55)+($G56*H56)+($G57*H57)+(G54*H54)</f>
        <v>0</v>
      </c>
      <c r="I60" s="49">
        <f>($G49*I49)+($G50*I50)+($G51*I51)+($G52*I52)+($G53*I53)+($G55*I55)+($G56*I56)+($G57*I57)+(G54*I54)</f>
        <v>0</v>
      </c>
    </row>
    <row r="61" spans="2:11" ht="33.75" customHeight="1" thickBot="1" x14ac:dyDescent="0.4">
      <c r="B61" s="542" t="s">
        <v>103</v>
      </c>
      <c r="C61" s="543"/>
      <c r="D61" s="543"/>
      <c r="E61" s="543"/>
      <c r="F61" s="544"/>
      <c r="G61" s="54"/>
      <c r="H61" s="51">
        <f>IF(G60=0,0,H60/$G$60/2*100%*$I$47)</f>
        <v>0</v>
      </c>
      <c r="I61" s="52">
        <f>IF(G60=0,0,I60/$G$60/2*100%*$I$47)</f>
        <v>0</v>
      </c>
    </row>
    <row r="62" spans="2:11" ht="15" thickBot="1" x14ac:dyDescent="0.4"/>
    <row r="63" spans="2:11" ht="21.5" thickBot="1" x14ac:dyDescent="0.4">
      <c r="B63" s="39"/>
      <c r="C63" s="572" t="s">
        <v>369</v>
      </c>
      <c r="D63" s="573"/>
      <c r="E63" s="573"/>
      <c r="F63" s="573"/>
      <c r="G63" s="573"/>
      <c r="H63" s="573"/>
      <c r="I63" s="574"/>
      <c r="J63" s="25"/>
    </row>
    <row r="64" spans="2:11" x14ac:dyDescent="0.35">
      <c r="B64" s="677" t="s">
        <v>372</v>
      </c>
      <c r="C64" s="678"/>
      <c r="D64" s="678"/>
      <c r="E64" s="678"/>
      <c r="F64" s="678"/>
      <c r="G64" s="678"/>
      <c r="H64" s="678"/>
      <c r="I64" s="694">
        <f>Supplier1!$I$59</f>
        <v>0.2</v>
      </c>
      <c r="J64" s="750" t="s">
        <v>88</v>
      </c>
      <c r="K64" s="521" t="s">
        <v>335</v>
      </c>
    </row>
    <row r="65" spans="2:11" ht="15" thickBot="1" x14ac:dyDescent="0.4">
      <c r="B65" s="545" t="s">
        <v>376</v>
      </c>
      <c r="C65" s="546"/>
      <c r="D65" s="546"/>
      <c r="E65" s="546"/>
      <c r="F65" s="546"/>
      <c r="G65" s="546"/>
      <c r="H65" s="546"/>
      <c r="I65" s="695"/>
      <c r="J65" s="751"/>
      <c r="K65" s="522"/>
    </row>
    <row r="66" spans="2:11" ht="16.5" customHeight="1" thickBot="1" x14ac:dyDescent="0.4">
      <c r="B66" s="547"/>
      <c r="C66" s="548"/>
      <c r="D66" s="548"/>
      <c r="E66" s="548"/>
      <c r="F66" s="549"/>
      <c r="G66" s="66" t="s">
        <v>117</v>
      </c>
      <c r="H66" s="66" t="s">
        <v>91</v>
      </c>
      <c r="I66" s="66" t="s">
        <v>92</v>
      </c>
      <c r="J66" s="324" t="s">
        <v>93</v>
      </c>
      <c r="K66" s="346" t="s">
        <v>334</v>
      </c>
    </row>
    <row r="67" spans="2:11" ht="15.75" customHeight="1" thickBot="1" x14ac:dyDescent="0.4">
      <c r="B67" s="550" t="s">
        <v>229</v>
      </c>
      <c r="C67" s="551"/>
      <c r="D67" s="551"/>
      <c r="E67" s="551"/>
      <c r="F67" s="552"/>
      <c r="G67" s="333">
        <f>Supplier1!G62</f>
        <v>1</v>
      </c>
      <c r="H67" s="431"/>
      <c r="I67" s="425"/>
      <c r="J67" s="426"/>
      <c r="K67" s="515"/>
    </row>
    <row r="68" spans="2:11" ht="15" thickBot="1" x14ac:dyDescent="0.4">
      <c r="B68" s="539" t="s">
        <v>104</v>
      </c>
      <c r="C68" s="540"/>
      <c r="D68" s="540"/>
      <c r="E68" s="540"/>
      <c r="F68" s="541"/>
      <c r="G68" s="66">
        <f>SUM(G67:G67)</f>
        <v>1</v>
      </c>
      <c r="H68" s="331">
        <f>($G67*H67)</f>
        <v>0</v>
      </c>
      <c r="I68" s="49">
        <f>($G67*I67)</f>
        <v>0</v>
      </c>
      <c r="K68" s="516"/>
    </row>
    <row r="69" spans="2:11" ht="33" customHeight="1" thickBot="1" x14ac:dyDescent="0.4">
      <c r="B69" s="542" t="s">
        <v>105</v>
      </c>
      <c r="C69" s="543"/>
      <c r="D69" s="543"/>
      <c r="E69" s="543"/>
      <c r="F69" s="544"/>
      <c r="G69" s="50"/>
      <c r="H69" s="51">
        <f>IF(G68=0,0,H68/$G$68/2*100%*$I$64)</f>
        <v>0</v>
      </c>
      <c r="I69" s="52">
        <f>IF(G68=0,0,I68/$G$68/2*100%*$I$64)</f>
        <v>0</v>
      </c>
      <c r="K69" s="517"/>
    </row>
    <row r="70" spans="2:11" ht="15" thickBot="1" x14ac:dyDescent="0.4"/>
    <row r="71" spans="2:11" ht="21.5" thickBot="1" x14ac:dyDescent="0.4">
      <c r="B71" s="39"/>
      <c r="C71" s="572" t="s">
        <v>370</v>
      </c>
      <c r="D71" s="573"/>
      <c r="E71" s="573"/>
      <c r="F71" s="573"/>
      <c r="G71" s="573"/>
      <c r="H71" s="573"/>
      <c r="I71" s="574"/>
    </row>
    <row r="72" spans="2:11" ht="18.75" customHeight="1" x14ac:dyDescent="0.35">
      <c r="B72" s="471" t="s">
        <v>377</v>
      </c>
      <c r="C72" s="472"/>
      <c r="D72" s="472"/>
      <c r="E72" s="472"/>
      <c r="F72" s="472"/>
      <c r="G72" s="472"/>
      <c r="H72" s="473"/>
      <c r="I72" s="683">
        <f>Supplier1!$I$67</f>
        <v>0.2</v>
      </c>
      <c r="J72" s="730" t="s">
        <v>88</v>
      </c>
      <c r="K72" s="521" t="s">
        <v>335</v>
      </c>
    </row>
    <row r="73" spans="2:11" ht="18.75" customHeight="1" x14ac:dyDescent="0.35">
      <c r="B73" s="681" t="s">
        <v>379</v>
      </c>
      <c r="C73" s="682"/>
      <c r="D73" s="682"/>
      <c r="E73" s="682"/>
      <c r="F73" s="682"/>
      <c r="G73" s="682"/>
      <c r="H73" s="691"/>
      <c r="I73" s="684"/>
      <c r="J73" s="732"/>
      <c r="K73" s="523"/>
    </row>
    <row r="74" spans="2:11" ht="19.5" customHeight="1" thickBot="1" x14ac:dyDescent="0.4">
      <c r="B74" s="474" t="s">
        <v>341</v>
      </c>
      <c r="C74" s="475"/>
      <c r="D74" s="475"/>
      <c r="E74" s="475"/>
      <c r="F74" s="475"/>
      <c r="G74" s="475"/>
      <c r="H74" s="476"/>
      <c r="I74" s="685"/>
      <c r="J74" s="731"/>
      <c r="K74" s="522"/>
    </row>
    <row r="75" spans="2:11" ht="16.5" customHeight="1" thickBot="1" x14ac:dyDescent="0.4">
      <c r="B75" s="536"/>
      <c r="C75" s="537"/>
      <c r="D75" s="537"/>
      <c r="E75" s="537"/>
      <c r="F75" s="538"/>
      <c r="G75" s="229" t="s">
        <v>117</v>
      </c>
      <c r="H75" s="66" t="s">
        <v>91</v>
      </c>
      <c r="I75" s="66" t="s">
        <v>92</v>
      </c>
      <c r="J75" s="325" t="s">
        <v>93</v>
      </c>
      <c r="K75" s="346" t="s">
        <v>334</v>
      </c>
    </row>
    <row r="76" spans="2:11" ht="15.75" customHeight="1" thickBot="1" x14ac:dyDescent="0.4">
      <c r="B76" s="550" t="s">
        <v>226</v>
      </c>
      <c r="C76" s="551"/>
      <c r="D76" s="551"/>
      <c r="E76" s="551"/>
      <c r="F76" s="552"/>
      <c r="G76" s="66">
        <f>Supplier1!G71</f>
        <v>1</v>
      </c>
      <c r="H76" s="431"/>
      <c r="I76" s="425"/>
      <c r="J76" s="426"/>
      <c r="K76" s="515"/>
    </row>
    <row r="77" spans="2:11" ht="15" thickBot="1" x14ac:dyDescent="0.4">
      <c r="B77" s="539" t="s">
        <v>106</v>
      </c>
      <c r="C77" s="540"/>
      <c r="D77" s="540"/>
      <c r="E77" s="540"/>
      <c r="F77" s="541"/>
      <c r="G77" s="66">
        <f>SUM(G76:G76)</f>
        <v>1</v>
      </c>
      <c r="H77" s="331">
        <f>($G76*H76)</f>
        <v>0</v>
      </c>
      <c r="I77" s="49">
        <f>($G76*I76)</f>
        <v>0</v>
      </c>
      <c r="K77" s="517"/>
    </row>
    <row r="78" spans="2:11" ht="31.5" customHeight="1" thickBot="1" x14ac:dyDescent="0.4">
      <c r="B78" s="542" t="s">
        <v>107</v>
      </c>
      <c r="C78" s="543"/>
      <c r="D78" s="543"/>
      <c r="E78" s="543"/>
      <c r="F78" s="544"/>
      <c r="G78" s="54"/>
      <c r="H78" s="51">
        <f>IF(G77=0,0,H77/$G$77/2*100%*$I$72)</f>
        <v>0</v>
      </c>
      <c r="I78" s="52">
        <f>IF(G77=0,0,I77/$G$77/2*100%*$I$72)</f>
        <v>0</v>
      </c>
    </row>
    <row r="79" spans="2:11" ht="15" thickBot="1" x14ac:dyDescent="0.4"/>
    <row r="80" spans="2:11" ht="21.5" thickBot="1" x14ac:dyDescent="0.4">
      <c r="B80" s="39"/>
      <c r="C80" s="572" t="s">
        <v>371</v>
      </c>
      <c r="D80" s="573"/>
      <c r="E80" s="573"/>
      <c r="F80" s="573"/>
      <c r="G80" s="573"/>
      <c r="H80" s="573"/>
      <c r="I80" s="574"/>
    </row>
    <row r="81" spans="1:11" ht="18.75" customHeight="1" x14ac:dyDescent="0.35">
      <c r="B81" s="471" t="s">
        <v>387</v>
      </c>
      <c r="C81" s="472"/>
      <c r="D81" s="472"/>
      <c r="E81" s="472"/>
      <c r="F81" s="472"/>
      <c r="G81" s="472"/>
      <c r="H81" s="473"/>
      <c r="I81" s="530">
        <f>1-I21-I47-I64-I72</f>
        <v>9.9999999999999978E-2</v>
      </c>
      <c r="J81" s="730" t="s">
        <v>88</v>
      </c>
      <c r="K81" s="521" t="s">
        <v>335</v>
      </c>
    </row>
    <row r="82" spans="1:11" ht="15.75" customHeight="1" thickBot="1" x14ac:dyDescent="0.4">
      <c r="B82" s="474" t="s">
        <v>388</v>
      </c>
      <c r="C82" s="475"/>
      <c r="D82" s="475"/>
      <c r="E82" s="475"/>
      <c r="F82" s="475"/>
      <c r="G82" s="475"/>
      <c r="H82" s="476"/>
      <c r="I82" s="532"/>
      <c r="J82" s="731"/>
      <c r="K82" s="522"/>
    </row>
    <row r="83" spans="1:11" ht="16" thickBot="1" x14ac:dyDescent="0.4">
      <c r="B83" s="554"/>
      <c r="C83" s="555"/>
      <c r="D83" s="555"/>
      <c r="E83" s="555"/>
      <c r="F83" s="556"/>
      <c r="G83" s="66" t="s">
        <v>117</v>
      </c>
      <c r="H83" s="332" t="s">
        <v>91</v>
      </c>
      <c r="I83" s="66" t="s">
        <v>92</v>
      </c>
      <c r="J83" s="325" t="s">
        <v>93</v>
      </c>
      <c r="K83" s="346" t="s">
        <v>334</v>
      </c>
    </row>
    <row r="84" spans="1:11" x14ac:dyDescent="0.35">
      <c r="A84" s="4"/>
      <c r="B84" s="559" t="s">
        <v>310</v>
      </c>
      <c r="C84" s="560"/>
      <c r="D84" s="560"/>
      <c r="E84" s="560"/>
      <c r="F84" s="561"/>
      <c r="G84" s="333">
        <f>Supplier1!G79</f>
        <v>1</v>
      </c>
      <c r="H84" s="417"/>
      <c r="I84" s="439"/>
      <c r="J84" s="418"/>
      <c r="K84" s="515"/>
    </row>
    <row r="85" spans="1:11" ht="15.75" customHeight="1" thickBot="1" x14ac:dyDescent="0.4">
      <c r="A85" s="4"/>
      <c r="B85" s="559" t="s">
        <v>374</v>
      </c>
      <c r="C85" s="560"/>
      <c r="D85" s="560"/>
      <c r="E85" s="560"/>
      <c r="F85" s="561"/>
      <c r="G85" s="330">
        <f>Supplier1!G80</f>
        <v>1</v>
      </c>
      <c r="H85" s="421"/>
      <c r="I85" s="440"/>
      <c r="J85" s="422"/>
      <c r="K85" s="517"/>
    </row>
    <row r="86" spans="1:11" ht="15" thickBot="1" x14ac:dyDescent="0.4">
      <c r="B86" s="539" t="s">
        <v>109</v>
      </c>
      <c r="C86" s="540"/>
      <c r="D86" s="540"/>
      <c r="E86" s="540"/>
      <c r="F86" s="541"/>
      <c r="G86" s="190">
        <f>SUM(G84:G85)</f>
        <v>2</v>
      </c>
      <c r="H86" s="58">
        <f>($G84*H84)+($G85*H85)</f>
        <v>0</v>
      </c>
      <c r="I86" s="49">
        <f>($G84*I84)+($G85*I85)</f>
        <v>0</v>
      </c>
    </row>
    <row r="87" spans="1:11" ht="30.75" customHeight="1" thickBot="1" x14ac:dyDescent="0.4">
      <c r="B87" s="542" t="s">
        <v>375</v>
      </c>
      <c r="C87" s="543"/>
      <c r="D87" s="543"/>
      <c r="E87" s="543"/>
      <c r="F87" s="544"/>
      <c r="G87" s="54"/>
      <c r="H87" s="51">
        <f>IF(G86=0,0,H86/$G$86/2*100%*$I$81)</f>
        <v>0</v>
      </c>
      <c r="I87" s="59">
        <f>IF(G86=0,0,I86/$G$86/2*100%*$I$81)</f>
        <v>0</v>
      </c>
    </row>
    <row r="89" spans="1:11" ht="15" thickBot="1" x14ac:dyDescent="0.4"/>
    <row r="90" spans="1:11" ht="15" thickBot="1" x14ac:dyDescent="0.4">
      <c r="B90" s="712" t="s">
        <v>347</v>
      </c>
      <c r="C90" s="713"/>
      <c r="D90" s="713"/>
      <c r="E90" s="713"/>
      <c r="F90" s="714"/>
    </row>
    <row r="91" spans="1:11" ht="201.75" customHeight="1" thickBot="1" x14ac:dyDescent="0.4">
      <c r="B91" s="666"/>
      <c r="C91" s="667"/>
      <c r="D91" s="667"/>
      <c r="E91" s="667"/>
      <c r="F91" s="668"/>
    </row>
  </sheetData>
  <sheetProtection formatRows="0"/>
  <protectedRanges>
    <protectedRange sqref="J84:J85" name="Clarification Sections_1"/>
    <protectedRange sqref="D17 H17:I17" name="Tel nrs and email"/>
    <protectedRange sqref="G18" name="QM28 request"/>
    <protectedRange sqref="I18" name="Report request"/>
    <protectedRange sqref="D14:F15 D16" name="Supplier detail"/>
    <protectedRange sqref="G15" name="Supplier QA person"/>
    <protectedRange sqref="J67 J25:J29 J49:J59 J76 J35:J42" name="Clarification Sections"/>
    <protectedRange sqref="H25:I29" name="Section A options_1"/>
    <protectedRange sqref="H35:I42" name="Section A options_3"/>
    <protectedRange sqref="H57:I59" name="Section B_1"/>
    <protectedRange sqref="H49:I56" name="Section A options_5"/>
    <protectedRange sqref="H67:I67" name="Section A options_6"/>
    <protectedRange sqref="H76:I76" name="Section A options_7"/>
    <protectedRange sqref="H84:I85" name="Section A options_9"/>
  </protectedRanges>
  <mergeCells count="119">
    <mergeCell ref="B90:F90"/>
    <mergeCell ref="B91:F91"/>
    <mergeCell ref="B6:C6"/>
    <mergeCell ref="B7:C7"/>
    <mergeCell ref="D7:F7"/>
    <mergeCell ref="B2:C5"/>
    <mergeCell ref="G2:H2"/>
    <mergeCell ref="D4:F4"/>
    <mergeCell ref="G4:H4"/>
    <mergeCell ref="D5:F5"/>
    <mergeCell ref="G5:H5"/>
    <mergeCell ref="G3:H3"/>
    <mergeCell ref="D2:F3"/>
    <mergeCell ref="E6:F6"/>
    <mergeCell ref="G6:I6"/>
    <mergeCell ref="G7:I7"/>
    <mergeCell ref="B13:I13"/>
    <mergeCell ref="B14:C14"/>
    <mergeCell ref="D14:F14"/>
    <mergeCell ref="G14:I14"/>
    <mergeCell ref="B15:C15"/>
    <mergeCell ref="D15:F15"/>
    <mergeCell ref="G15:I15"/>
    <mergeCell ref="B8:C8"/>
    <mergeCell ref="D8:F8"/>
    <mergeCell ref="B9:C9"/>
    <mergeCell ref="D9:I9"/>
    <mergeCell ref="B10:C12"/>
    <mergeCell ref="D10:I12"/>
    <mergeCell ref="G8:H8"/>
    <mergeCell ref="C19:I19"/>
    <mergeCell ref="B20:I20"/>
    <mergeCell ref="B21:E21"/>
    <mergeCell ref="F21:H21"/>
    <mergeCell ref="B22:I22"/>
    <mergeCell ref="J22:J23"/>
    <mergeCell ref="B23:I23"/>
    <mergeCell ref="B16:C16"/>
    <mergeCell ref="D16:I16"/>
    <mergeCell ref="B17:C17"/>
    <mergeCell ref="D17:E17"/>
    <mergeCell ref="F17:G17"/>
    <mergeCell ref="B18:C18"/>
    <mergeCell ref="B31:F31"/>
    <mergeCell ref="B32:I32"/>
    <mergeCell ref="J32:J33"/>
    <mergeCell ref="B33:I33"/>
    <mergeCell ref="B34:F34"/>
    <mergeCell ref="B35:F35"/>
    <mergeCell ref="B24:F24"/>
    <mergeCell ref="B25:F25"/>
    <mergeCell ref="B26:F26"/>
    <mergeCell ref="B27:F27"/>
    <mergeCell ref="B28:F28"/>
    <mergeCell ref="B29:F29"/>
    <mergeCell ref="B42:F42"/>
    <mergeCell ref="B43:F43"/>
    <mergeCell ref="B44:F44"/>
    <mergeCell ref="C46:I46"/>
    <mergeCell ref="J46:J47"/>
    <mergeCell ref="B48:F48"/>
    <mergeCell ref="B36:F36"/>
    <mergeCell ref="B37:F37"/>
    <mergeCell ref="B38:F38"/>
    <mergeCell ref="B39:F39"/>
    <mergeCell ref="B40:F40"/>
    <mergeCell ref="B41:F41"/>
    <mergeCell ref="B56:F56"/>
    <mergeCell ref="B57:F57"/>
    <mergeCell ref="B58:F58"/>
    <mergeCell ref="B59:F59"/>
    <mergeCell ref="B60:F60"/>
    <mergeCell ref="B61:F61"/>
    <mergeCell ref="B49:F49"/>
    <mergeCell ref="B50:F50"/>
    <mergeCell ref="B52:F52"/>
    <mergeCell ref="B53:F53"/>
    <mergeCell ref="B54:F54"/>
    <mergeCell ref="B55:F55"/>
    <mergeCell ref="B51:F51"/>
    <mergeCell ref="C63:I63"/>
    <mergeCell ref="I64:I65"/>
    <mergeCell ref="J64:J65"/>
    <mergeCell ref="B66:F66"/>
    <mergeCell ref="B67:F67"/>
    <mergeCell ref="B64:H64"/>
    <mergeCell ref="B65:H65"/>
    <mergeCell ref="J72:J74"/>
    <mergeCell ref="B74:H74"/>
    <mergeCell ref="B68:F68"/>
    <mergeCell ref="B69:F69"/>
    <mergeCell ref="C71:I71"/>
    <mergeCell ref="B72:H72"/>
    <mergeCell ref="I72:I74"/>
    <mergeCell ref="B73:H73"/>
    <mergeCell ref="B86:F86"/>
    <mergeCell ref="B87:F87"/>
    <mergeCell ref="B85:F85"/>
    <mergeCell ref="B76:F76"/>
    <mergeCell ref="B81:H81"/>
    <mergeCell ref="I81:I82"/>
    <mergeCell ref="J81:J82"/>
    <mergeCell ref="B82:H82"/>
    <mergeCell ref="B75:F75"/>
    <mergeCell ref="B83:F83"/>
    <mergeCell ref="B84:F84"/>
    <mergeCell ref="B77:F77"/>
    <mergeCell ref="B78:F78"/>
    <mergeCell ref="C80:I80"/>
    <mergeCell ref="K25:K42"/>
    <mergeCell ref="K49:K56"/>
    <mergeCell ref="K67:K69"/>
    <mergeCell ref="K76:K77"/>
    <mergeCell ref="K84:K85"/>
    <mergeCell ref="K22:K23"/>
    <mergeCell ref="K46:K47"/>
    <mergeCell ref="K64:K65"/>
    <mergeCell ref="K72:K74"/>
    <mergeCell ref="K81:K82"/>
  </mergeCells>
  <dataValidations count="4">
    <dataValidation type="list" allowBlank="1" showInputMessage="1" showErrorMessage="1" sqref="G18 I18">
      <formula1>"Y,N"</formula1>
    </dataValidation>
    <dataValidation type="list" allowBlank="1" showInputMessage="1" showErrorMessage="1" prompt="Score ?_x000a_0 = no submission_x000a_1 = Data insufficient _x000a_2 = Fail major risks_x000a_3 = Fail minor risks_x000a_4 = Comply (qualified)_x000a_5 = Comply_x000a_" sqref="H29:I29 H57:I59">
      <formula1>$M$3:$M$8</formula1>
    </dataValidation>
    <dataValidation type="list" allowBlank="1" showInputMessage="1" showErrorMessage="1" prompt="Score ?_x000a_0 = No Submission_x000a_1 = Partially Compliant_x000a_2 = Fully Compliant_x000a__x000a_" sqref="H25:I28 H84:I85 H76:I76 H67:I67 H49:I56 H35:I42">
      <formula1>$M$2:$M$8</formula1>
    </dataValidation>
    <dataValidation allowBlank="1" showInputMessage="1" showErrorMessage="1" prompt="Rev 1 for 1st Desktop Evaluation_x000a_Rev 2 for 2nd Desktop Evaluation (Clarification)" sqref="I8"/>
  </dataValidations>
  <pageMargins left="0.7" right="0.7" top="0.75" bottom="0.75" header="0.3" footer="0.3"/>
  <drawing r:id="rId1"/>
  <legacyDrawing r:id="rId2"/>
  <oleObjects>
    <mc:AlternateContent xmlns:mc="http://schemas.openxmlformats.org/markup-compatibility/2006">
      <mc:Choice Requires="x14">
        <oleObject progId="Word.Picture.8" shapeId="8193" r:id="rId3">
          <objectPr defaultSize="0" autoPict="0" r:id="rId4">
            <anchor moveWithCells="1" sizeWithCells="1">
              <from>
                <xdr:col>1</xdr:col>
                <xdr:colOff>146050</xdr:colOff>
                <xdr:row>1</xdr:row>
                <xdr:rowOff>146050</xdr:rowOff>
              </from>
              <to>
                <xdr:col>1</xdr:col>
                <xdr:colOff>1257300</xdr:colOff>
                <xdr:row>4</xdr:row>
                <xdr:rowOff>165100</xdr:rowOff>
              </to>
            </anchor>
          </objectPr>
        </oleObject>
      </mc:Choice>
      <mc:Fallback>
        <oleObject progId="Word.Picture.8" shapeId="8193" r:id="rId3"/>
      </mc:Fallback>
    </mc:AlternateContent>
    <mc:AlternateContent xmlns:mc="http://schemas.openxmlformats.org/markup-compatibility/2006">
      <mc:Choice Requires="x14">
        <oleObject progId="Word.Picture.8" shapeId="8194" r:id="rId5">
          <objectPr defaultSize="0" autoPict="0" r:id="rId4">
            <anchor moveWithCells="1" sizeWithCells="1">
              <from>
                <xdr:col>1</xdr:col>
                <xdr:colOff>107950</xdr:colOff>
                <xdr:row>45</xdr:row>
                <xdr:rowOff>31750</xdr:rowOff>
              </from>
              <to>
                <xdr:col>1</xdr:col>
                <xdr:colOff>1270000</xdr:colOff>
                <xdr:row>46</xdr:row>
                <xdr:rowOff>0</xdr:rowOff>
              </to>
            </anchor>
          </objectPr>
        </oleObject>
      </mc:Choice>
      <mc:Fallback>
        <oleObject progId="Word.Picture.8" shapeId="8194" r:id="rId5"/>
      </mc:Fallback>
    </mc:AlternateContent>
    <mc:AlternateContent xmlns:mc="http://schemas.openxmlformats.org/markup-compatibility/2006">
      <mc:Choice Requires="x14">
        <oleObject progId="Word.Picture.8" shapeId="8195" r:id="rId6">
          <objectPr defaultSize="0" autoPict="0" r:id="rId4">
            <anchor moveWithCells="1" sizeWithCells="1">
              <from>
                <xdr:col>1</xdr:col>
                <xdr:colOff>107950</xdr:colOff>
                <xdr:row>18</xdr:row>
                <xdr:rowOff>31750</xdr:rowOff>
              </from>
              <to>
                <xdr:col>1</xdr:col>
                <xdr:colOff>1270000</xdr:colOff>
                <xdr:row>19</xdr:row>
                <xdr:rowOff>0</xdr:rowOff>
              </to>
            </anchor>
          </objectPr>
        </oleObject>
      </mc:Choice>
      <mc:Fallback>
        <oleObject progId="Word.Picture.8" shapeId="8195" r:id="rId6"/>
      </mc:Fallback>
    </mc:AlternateContent>
    <mc:AlternateContent xmlns:mc="http://schemas.openxmlformats.org/markup-compatibility/2006">
      <mc:Choice Requires="x14">
        <oleObject progId="Word.Picture.8" shapeId="8196" r:id="rId7">
          <objectPr defaultSize="0" autoPict="0" r:id="rId4">
            <anchor moveWithCells="1" sizeWithCells="1">
              <from>
                <xdr:col>1</xdr:col>
                <xdr:colOff>146050</xdr:colOff>
                <xdr:row>62</xdr:row>
                <xdr:rowOff>31750</xdr:rowOff>
              </from>
              <to>
                <xdr:col>1</xdr:col>
                <xdr:colOff>1308100</xdr:colOff>
                <xdr:row>63</xdr:row>
                <xdr:rowOff>0</xdr:rowOff>
              </to>
            </anchor>
          </objectPr>
        </oleObject>
      </mc:Choice>
      <mc:Fallback>
        <oleObject progId="Word.Picture.8" shapeId="8196" r:id="rId7"/>
      </mc:Fallback>
    </mc:AlternateContent>
    <mc:AlternateContent xmlns:mc="http://schemas.openxmlformats.org/markup-compatibility/2006">
      <mc:Choice Requires="x14">
        <oleObject progId="Word.Picture.8" shapeId="8197" r:id="rId8">
          <objectPr defaultSize="0" autoPict="0" r:id="rId4">
            <anchor moveWithCells="1" sizeWithCells="1">
              <from>
                <xdr:col>1</xdr:col>
                <xdr:colOff>146050</xdr:colOff>
                <xdr:row>70</xdr:row>
                <xdr:rowOff>31750</xdr:rowOff>
              </from>
              <to>
                <xdr:col>1</xdr:col>
                <xdr:colOff>1308100</xdr:colOff>
                <xdr:row>71</xdr:row>
                <xdr:rowOff>0</xdr:rowOff>
              </to>
            </anchor>
          </objectPr>
        </oleObject>
      </mc:Choice>
      <mc:Fallback>
        <oleObject progId="Word.Picture.8" shapeId="8197" r:id="rId8"/>
      </mc:Fallback>
    </mc:AlternateContent>
    <mc:AlternateContent xmlns:mc="http://schemas.openxmlformats.org/markup-compatibility/2006">
      <mc:Choice Requires="x14">
        <oleObject progId="Word.Picture.8" shapeId="8198" r:id="rId9">
          <objectPr defaultSize="0" autoPict="0" r:id="rId4">
            <anchor moveWithCells="1" sizeWithCells="1">
              <from>
                <xdr:col>1</xdr:col>
                <xdr:colOff>146050</xdr:colOff>
                <xdr:row>79</xdr:row>
                <xdr:rowOff>31750</xdr:rowOff>
              </from>
              <to>
                <xdr:col>1</xdr:col>
                <xdr:colOff>1308100</xdr:colOff>
                <xdr:row>80</xdr:row>
                <xdr:rowOff>0</xdr:rowOff>
              </to>
            </anchor>
          </objectPr>
        </oleObject>
      </mc:Choice>
      <mc:Fallback>
        <oleObject progId="Word.Picture.8" shapeId="8198" r:id="rId9"/>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90"/>
  <sheetViews>
    <sheetView zoomScale="80" zoomScaleNormal="80" workbookViewId="0">
      <selection activeCell="B87" sqref="B87:F87"/>
    </sheetView>
  </sheetViews>
  <sheetFormatPr defaultRowHeight="14.5" x14ac:dyDescent="0.35"/>
  <cols>
    <col min="1" max="1" width="1" customWidth="1"/>
    <col min="2" max="2" width="20.1796875" customWidth="1"/>
    <col min="3" max="3" width="4.81640625" customWidth="1"/>
    <col min="4" max="4" width="29.54296875" customWidth="1"/>
    <col min="5" max="5" width="14.453125" customWidth="1"/>
    <col min="6" max="6" width="21.453125" customWidth="1"/>
    <col min="7" max="7" width="12.453125" customWidth="1"/>
    <col min="8" max="8" width="10.54296875" bestFit="1" customWidth="1"/>
    <col min="9" max="9" width="27.1796875" bestFit="1" customWidth="1"/>
    <col min="10" max="10" width="46.54296875" customWidth="1"/>
    <col min="11" max="11" width="51.453125" customWidth="1"/>
    <col min="12" max="12" width="13.453125" customWidth="1"/>
  </cols>
  <sheetData>
    <row r="1" spans="2:13" ht="8.25" customHeight="1" thickBot="1" x14ac:dyDescent="0.4"/>
    <row r="2" spans="2:13" ht="13.5" customHeight="1" thickBot="1" x14ac:dyDescent="0.4">
      <c r="B2" s="626"/>
      <c r="C2" s="736"/>
      <c r="D2" s="632" t="s">
        <v>112</v>
      </c>
      <c r="E2" s="633"/>
      <c r="F2" s="634"/>
      <c r="G2" s="539" t="s">
        <v>52</v>
      </c>
      <c r="H2" s="541"/>
      <c r="I2" s="28" t="str">
        <f>Supplier7!I2</f>
        <v>240-12248652</v>
      </c>
      <c r="L2" s="29" t="s">
        <v>53</v>
      </c>
      <c r="M2" s="29" t="s">
        <v>54</v>
      </c>
    </row>
    <row r="3" spans="2:13" ht="13.5" customHeight="1" thickBot="1" x14ac:dyDescent="0.4">
      <c r="B3" s="628"/>
      <c r="C3" s="737"/>
      <c r="D3" s="635"/>
      <c r="E3" s="636"/>
      <c r="F3" s="637"/>
      <c r="G3" s="539" t="s">
        <v>318</v>
      </c>
      <c r="H3" s="541"/>
      <c r="I3" s="28" t="str">
        <f>Supplier7!I3</f>
        <v>240-105658000</v>
      </c>
      <c r="L3" s="29">
        <v>0</v>
      </c>
      <c r="M3" s="29">
        <v>0</v>
      </c>
    </row>
    <row r="4" spans="2:13" ht="31.5" thickBot="1" x14ac:dyDescent="0.4">
      <c r="B4" s="628"/>
      <c r="C4" s="737"/>
      <c r="D4" s="635" t="s">
        <v>295</v>
      </c>
      <c r="E4" s="636"/>
      <c r="F4" s="636"/>
      <c r="G4" s="715" t="str">
        <f>Supplier1!G4:H4</f>
        <v>Quality Scorecard
Rev 6</v>
      </c>
      <c r="H4" s="716"/>
      <c r="I4" s="28" t="str">
        <f>Supplier1!I4</f>
        <v>Effective Date 01/08/2019</v>
      </c>
      <c r="J4" s="427" t="s">
        <v>55</v>
      </c>
      <c r="L4" s="29">
        <v>1</v>
      </c>
      <c r="M4" s="29">
        <v>1</v>
      </c>
    </row>
    <row r="5" spans="2:13" ht="16.5" customHeight="1" thickBot="1" x14ac:dyDescent="0.4">
      <c r="B5" s="630"/>
      <c r="C5" s="738"/>
      <c r="D5" s="619" t="s">
        <v>113</v>
      </c>
      <c r="E5" s="620"/>
      <c r="F5" s="620"/>
      <c r="G5" s="542" t="s">
        <v>56</v>
      </c>
      <c r="H5" s="544"/>
      <c r="I5" s="444">
        <f>Supplier1!I5</f>
        <v>43678</v>
      </c>
      <c r="M5" s="29">
        <v>2</v>
      </c>
    </row>
    <row r="6" spans="2:13" ht="15" thickBot="1" x14ac:dyDescent="0.4">
      <c r="B6" s="638" t="s">
        <v>57</v>
      </c>
      <c r="C6" s="669"/>
      <c r="D6" s="428">
        <f>Supplier1!D6</f>
        <v>0</v>
      </c>
      <c r="E6" s="739" t="s">
        <v>58</v>
      </c>
      <c r="F6" s="740"/>
      <c r="G6" s="710">
        <f>Supplier1!G6</f>
        <v>0</v>
      </c>
      <c r="H6" s="710"/>
      <c r="I6" s="711"/>
      <c r="M6" s="29"/>
    </row>
    <row r="7" spans="2:13" ht="18.649999999999999" customHeight="1" thickBot="1" x14ac:dyDescent="0.5">
      <c r="B7" s="638" t="s">
        <v>60</v>
      </c>
      <c r="C7" s="669"/>
      <c r="D7" s="640">
        <f>Supplier1!$D$7</f>
        <v>0</v>
      </c>
      <c r="E7" s="641"/>
      <c r="F7" s="642"/>
      <c r="G7" s="670" t="str">
        <f>Supplier7!G7</f>
        <v>Senior Advisor: Supplier Quality Management</v>
      </c>
      <c r="H7" s="671"/>
      <c r="I7" s="672"/>
      <c r="J7" s="30" t="s">
        <v>61</v>
      </c>
      <c r="M7" s="29"/>
    </row>
    <row r="8" spans="2:13" ht="19" thickBot="1" x14ac:dyDescent="0.5">
      <c r="B8" s="638" t="s">
        <v>62</v>
      </c>
      <c r="C8" s="669"/>
      <c r="D8" s="640">
        <f>Supplier1!$D$8</f>
        <v>0</v>
      </c>
      <c r="E8" s="641"/>
      <c r="F8" s="642"/>
      <c r="G8" s="670" t="str">
        <f>Supplier7!G8</f>
        <v>Report Revision</v>
      </c>
      <c r="H8" s="672"/>
      <c r="I8" s="445">
        <f>Supplier7!I8</f>
        <v>1</v>
      </c>
      <c r="J8" s="31" t="s">
        <v>63</v>
      </c>
      <c r="M8" s="29"/>
    </row>
    <row r="9" spans="2:13" ht="19" thickBot="1" x14ac:dyDescent="0.5">
      <c r="B9" s="638" t="s">
        <v>64</v>
      </c>
      <c r="C9" s="639"/>
      <c r="D9" s="640">
        <f>Supplier1!$D$9</f>
        <v>0</v>
      </c>
      <c r="E9" s="641"/>
      <c r="F9" s="641"/>
      <c r="G9" s="641"/>
      <c r="H9" s="641"/>
      <c r="I9" s="642"/>
      <c r="J9" s="31" t="s">
        <v>65</v>
      </c>
    </row>
    <row r="10" spans="2:13" ht="21" x14ac:dyDescent="0.5">
      <c r="B10" s="643" t="s">
        <v>66</v>
      </c>
      <c r="C10" s="644"/>
      <c r="D10" s="719">
        <f>Supplier1!$D$10</f>
        <v>0</v>
      </c>
      <c r="E10" s="720"/>
      <c r="F10" s="720"/>
      <c r="G10" s="720"/>
      <c r="H10" s="720"/>
      <c r="I10" s="721"/>
      <c r="J10" s="32" t="s">
        <v>67</v>
      </c>
    </row>
    <row r="11" spans="2:13" ht="18.5" x14ac:dyDescent="0.45">
      <c r="B11" s="645"/>
      <c r="C11" s="646"/>
      <c r="D11" s="722"/>
      <c r="E11" s="723"/>
      <c r="F11" s="723"/>
      <c r="G11" s="723"/>
      <c r="H11" s="723"/>
      <c r="I11" s="724"/>
      <c r="J11" s="33" t="s">
        <v>68</v>
      </c>
    </row>
    <row r="12" spans="2:13" ht="19" thickBot="1" x14ac:dyDescent="0.5">
      <c r="B12" s="645"/>
      <c r="C12" s="646"/>
      <c r="D12" s="725"/>
      <c r="E12" s="726"/>
      <c r="F12" s="726"/>
      <c r="G12" s="726"/>
      <c r="H12" s="726"/>
      <c r="I12" s="727"/>
      <c r="J12" s="33" t="s">
        <v>69</v>
      </c>
    </row>
    <row r="13" spans="2:13" ht="19.5" customHeight="1" thickBot="1" x14ac:dyDescent="0.5">
      <c r="B13" s="499" t="s">
        <v>70</v>
      </c>
      <c r="C13" s="500"/>
      <c r="D13" s="500"/>
      <c r="E13" s="500"/>
      <c r="F13" s="500"/>
      <c r="G13" s="500"/>
      <c r="H13" s="500"/>
      <c r="I13" s="656"/>
      <c r="J13" s="33" t="s">
        <v>71</v>
      </c>
    </row>
    <row r="14" spans="2:13" ht="19.5" customHeight="1" thickBot="1" x14ac:dyDescent="0.5">
      <c r="B14" s="704" t="s">
        <v>114</v>
      </c>
      <c r="C14" s="705"/>
      <c r="D14" s="706"/>
      <c r="E14" s="707"/>
      <c r="F14" s="708"/>
      <c r="G14" s="747" t="s">
        <v>73</v>
      </c>
      <c r="H14" s="748"/>
      <c r="I14" s="749"/>
      <c r="J14" s="33" t="s">
        <v>74</v>
      </c>
    </row>
    <row r="15" spans="2:13" ht="18" customHeight="1" thickBot="1" x14ac:dyDescent="0.5">
      <c r="B15" s="661" t="s">
        <v>115</v>
      </c>
      <c r="C15" s="662"/>
      <c r="D15" s="640" t="s">
        <v>59</v>
      </c>
      <c r="E15" s="641"/>
      <c r="F15" s="642"/>
      <c r="G15" s="709"/>
      <c r="H15" s="710"/>
      <c r="I15" s="711"/>
      <c r="J15" s="33" t="s">
        <v>76</v>
      </c>
    </row>
    <row r="16" spans="2:13" ht="29.25" customHeight="1" thickBot="1" x14ac:dyDescent="0.5">
      <c r="B16" s="581" t="s">
        <v>77</v>
      </c>
      <c r="C16" s="582"/>
      <c r="D16" s="702" t="s">
        <v>59</v>
      </c>
      <c r="E16" s="675"/>
      <c r="F16" s="675"/>
      <c r="G16" s="675"/>
      <c r="H16" s="675"/>
      <c r="I16" s="676"/>
      <c r="J16" s="31"/>
    </row>
    <row r="17" spans="2:11" ht="31.5" customHeight="1" thickBot="1" x14ac:dyDescent="0.5">
      <c r="B17" s="586" t="s">
        <v>78</v>
      </c>
      <c r="C17" s="587"/>
      <c r="D17" s="703" t="s">
        <v>59</v>
      </c>
      <c r="E17" s="589"/>
      <c r="F17" s="745" t="s">
        <v>79</v>
      </c>
      <c r="G17" s="746"/>
      <c r="H17" s="448" t="s">
        <v>59</v>
      </c>
      <c r="I17" s="446" t="s">
        <v>59</v>
      </c>
      <c r="J17" s="31"/>
    </row>
    <row r="18" spans="2:11" ht="29.5" thickBot="1" x14ac:dyDescent="0.4">
      <c r="B18" s="592" t="s">
        <v>80</v>
      </c>
      <c r="C18" s="593"/>
      <c r="D18" s="36" t="s">
        <v>81</v>
      </c>
      <c r="E18" s="37">
        <f>Supplier7!E18</f>
        <v>0</v>
      </c>
      <c r="F18" s="38" t="s">
        <v>82</v>
      </c>
      <c r="G18" s="415" t="s">
        <v>116</v>
      </c>
      <c r="H18" s="37" t="s">
        <v>84</v>
      </c>
      <c r="I18" s="416" t="s">
        <v>83</v>
      </c>
    </row>
    <row r="19" spans="2:11" ht="21.5" thickBot="1" x14ac:dyDescent="0.4">
      <c r="B19" s="39"/>
      <c r="C19" s="572" t="s">
        <v>354</v>
      </c>
      <c r="D19" s="573"/>
      <c r="E19" s="573"/>
      <c r="F19" s="573"/>
      <c r="G19" s="573"/>
      <c r="H19" s="573"/>
      <c r="I19" s="574"/>
    </row>
    <row r="20" spans="2:11" ht="33.75" customHeight="1" thickBot="1" x14ac:dyDescent="0.4">
      <c r="B20" s="542" t="s">
        <v>85</v>
      </c>
      <c r="C20" s="543"/>
      <c r="D20" s="543"/>
      <c r="E20" s="543"/>
      <c r="F20" s="543"/>
      <c r="G20" s="543"/>
      <c r="H20" s="543"/>
      <c r="I20" s="544"/>
    </row>
    <row r="21" spans="2:11" ht="19" thickBot="1" x14ac:dyDescent="0.4">
      <c r="B21" s="499" t="s">
        <v>86</v>
      </c>
      <c r="C21" s="500"/>
      <c r="D21" s="500"/>
      <c r="E21" s="656"/>
      <c r="F21" s="500" t="s">
        <v>87</v>
      </c>
      <c r="G21" s="500"/>
      <c r="H21" s="500"/>
      <c r="I21" s="60">
        <f>Supplier1!$I$21</f>
        <v>0.25</v>
      </c>
    </row>
    <row r="22" spans="2:11" ht="15" customHeight="1" x14ac:dyDescent="0.35">
      <c r="B22" s="471" t="s">
        <v>339</v>
      </c>
      <c r="C22" s="472"/>
      <c r="D22" s="472"/>
      <c r="E22" s="472"/>
      <c r="F22" s="472"/>
      <c r="G22" s="472"/>
      <c r="H22" s="472"/>
      <c r="I22" s="473"/>
      <c r="J22" s="692" t="s">
        <v>88</v>
      </c>
      <c r="K22" s="521" t="s">
        <v>335</v>
      </c>
    </row>
    <row r="23" spans="2:11" ht="15" thickBot="1" x14ac:dyDescent="0.4">
      <c r="B23" s="474" t="s">
        <v>89</v>
      </c>
      <c r="C23" s="475"/>
      <c r="D23" s="475"/>
      <c r="E23" s="475"/>
      <c r="F23" s="475"/>
      <c r="G23" s="475"/>
      <c r="H23" s="475"/>
      <c r="I23" s="476"/>
      <c r="J23" s="693"/>
      <c r="K23" s="522"/>
    </row>
    <row r="24" spans="2:11" ht="16" thickBot="1" x14ac:dyDescent="0.4">
      <c r="B24" s="699"/>
      <c r="C24" s="700"/>
      <c r="D24" s="700"/>
      <c r="E24" s="700"/>
      <c r="F24" s="700"/>
      <c r="G24" s="66" t="s">
        <v>117</v>
      </c>
      <c r="H24" s="66" t="s">
        <v>91</v>
      </c>
      <c r="I24" s="66" t="s">
        <v>92</v>
      </c>
      <c r="J24" s="324" t="s">
        <v>93</v>
      </c>
      <c r="K24" s="346" t="s">
        <v>334</v>
      </c>
    </row>
    <row r="25" spans="2:11" ht="15" customHeight="1" x14ac:dyDescent="0.35">
      <c r="B25" s="607" t="s">
        <v>94</v>
      </c>
      <c r="C25" s="608"/>
      <c r="D25" s="608"/>
      <c r="E25" s="608"/>
      <c r="F25" s="701"/>
      <c r="G25" s="333">
        <f>Supplier1!G25</f>
        <v>1</v>
      </c>
      <c r="H25" s="417"/>
      <c r="I25" s="417"/>
      <c r="J25" s="418"/>
      <c r="K25" s="515"/>
    </row>
    <row r="26" spans="2:11" ht="15" customHeight="1" x14ac:dyDescent="0.35">
      <c r="B26" s="607" t="s">
        <v>95</v>
      </c>
      <c r="C26" s="608"/>
      <c r="D26" s="608"/>
      <c r="E26" s="608"/>
      <c r="F26" s="701"/>
      <c r="G26" s="327">
        <f>Supplier1!G26</f>
        <v>1</v>
      </c>
      <c r="H26" s="419"/>
      <c r="I26" s="419"/>
      <c r="J26" s="420"/>
      <c r="K26" s="516"/>
    </row>
    <row r="27" spans="2:11" ht="15" customHeight="1" x14ac:dyDescent="0.35">
      <c r="B27" s="607" t="s">
        <v>230</v>
      </c>
      <c r="C27" s="608"/>
      <c r="D27" s="608"/>
      <c r="E27" s="608"/>
      <c r="F27" s="701"/>
      <c r="G27" s="327">
        <f>Supplier1!G27</f>
        <v>1</v>
      </c>
      <c r="H27" s="419"/>
      <c r="I27" s="419"/>
      <c r="J27" s="420"/>
      <c r="K27" s="516"/>
    </row>
    <row r="28" spans="2:11" ht="15" customHeight="1" thickBot="1" x14ac:dyDescent="0.4">
      <c r="B28" s="607" t="s">
        <v>96</v>
      </c>
      <c r="C28" s="608"/>
      <c r="D28" s="608"/>
      <c r="E28" s="608"/>
      <c r="F28" s="701"/>
      <c r="G28" s="327">
        <f>Supplier1!G28</f>
        <v>1</v>
      </c>
      <c r="H28" s="421"/>
      <c r="I28" s="421"/>
      <c r="J28" s="422"/>
      <c r="K28" s="516"/>
    </row>
    <row r="29" spans="2:11" ht="15.75" hidden="1" customHeight="1" thickBot="1" x14ac:dyDescent="0.4">
      <c r="B29" s="733" t="s">
        <v>97</v>
      </c>
      <c r="C29" s="734"/>
      <c r="D29" s="734"/>
      <c r="E29" s="734"/>
      <c r="F29" s="735"/>
      <c r="G29" s="330" t="e">
        <f>Supplier1!#REF!</f>
        <v>#REF!</v>
      </c>
      <c r="H29" s="358"/>
      <c r="I29" s="362"/>
      <c r="J29" s="365" t="s">
        <v>59</v>
      </c>
      <c r="K29" s="516"/>
    </row>
    <row r="30" spans="2:11" ht="15" thickBot="1" x14ac:dyDescent="0.4">
      <c r="B30" s="45" t="s">
        <v>98</v>
      </c>
      <c r="C30" s="46"/>
      <c r="D30" s="46"/>
      <c r="E30" s="46"/>
      <c r="F30" s="47"/>
      <c r="G30" s="66">
        <f>SUM(G25:G28)</f>
        <v>4</v>
      </c>
      <c r="H30" s="331">
        <f>($G25*H25)+($G26*H26)+($G27*H27)+($G28*H28)</f>
        <v>0</v>
      </c>
      <c r="I30" s="49">
        <f>($G25*I25)+($G26*I26)+($G27*I27)+($G28*I28)</f>
        <v>0</v>
      </c>
      <c r="K30" s="516"/>
    </row>
    <row r="31" spans="2:11" ht="30.75" customHeight="1" thickBot="1" x14ac:dyDescent="0.4">
      <c r="B31" s="696" t="s">
        <v>99</v>
      </c>
      <c r="C31" s="697"/>
      <c r="D31" s="697"/>
      <c r="E31" s="697"/>
      <c r="F31" s="698"/>
      <c r="G31" s="63"/>
      <c r="H31" s="51">
        <f>IF(G30=0,0,H30/$G$30/2*100%*$I$21)</f>
        <v>0</v>
      </c>
      <c r="I31" s="52">
        <f>IF(G30=0,0,I30/$G$30/2*100%*$I$21)</f>
        <v>0</v>
      </c>
      <c r="K31" s="516"/>
    </row>
    <row r="32" spans="2:11" ht="15" customHeight="1" x14ac:dyDescent="0.35">
      <c r="B32" s="471" t="s">
        <v>339</v>
      </c>
      <c r="C32" s="472"/>
      <c r="D32" s="472"/>
      <c r="E32" s="472"/>
      <c r="F32" s="472"/>
      <c r="G32" s="472"/>
      <c r="H32" s="472"/>
      <c r="I32" s="473"/>
      <c r="J32" s="692" t="s">
        <v>88</v>
      </c>
      <c r="K32" s="516"/>
    </row>
    <row r="33" spans="2:13" ht="15.75" customHeight="1" thickBot="1" x14ac:dyDescent="0.4">
      <c r="B33" s="474" t="s">
        <v>314</v>
      </c>
      <c r="C33" s="475"/>
      <c r="D33" s="475"/>
      <c r="E33" s="475"/>
      <c r="F33" s="475"/>
      <c r="G33" s="475"/>
      <c r="H33" s="475"/>
      <c r="I33" s="476"/>
      <c r="J33" s="693"/>
      <c r="K33" s="516"/>
    </row>
    <row r="34" spans="2:13" ht="16" thickBot="1" x14ac:dyDescent="0.4">
      <c r="B34" s="597"/>
      <c r="C34" s="598"/>
      <c r="D34" s="598"/>
      <c r="E34" s="598"/>
      <c r="F34" s="598"/>
      <c r="G34" s="66" t="s">
        <v>117</v>
      </c>
      <c r="H34" s="66" t="s">
        <v>91</v>
      </c>
      <c r="I34" s="66" t="s">
        <v>92</v>
      </c>
      <c r="J34" s="344" t="s">
        <v>93</v>
      </c>
      <c r="K34" s="516"/>
    </row>
    <row r="35" spans="2:13" ht="15.75" customHeight="1" x14ac:dyDescent="0.35">
      <c r="B35" s="599" t="s">
        <v>385</v>
      </c>
      <c r="C35" s="600"/>
      <c r="D35" s="600"/>
      <c r="E35" s="600"/>
      <c r="F35" s="601"/>
      <c r="G35" s="333">
        <f>Supplier1!G34</f>
        <v>0</v>
      </c>
      <c r="H35" s="423"/>
      <c r="I35" s="439"/>
      <c r="J35" s="418"/>
      <c r="K35" s="516"/>
    </row>
    <row r="36" spans="2:13" ht="15.75" customHeight="1" x14ac:dyDescent="0.35">
      <c r="B36" s="563" t="s">
        <v>358</v>
      </c>
      <c r="C36" s="564"/>
      <c r="D36" s="564"/>
      <c r="E36" s="564"/>
      <c r="F36" s="565"/>
      <c r="G36" s="327">
        <f>Supplier1!G35</f>
        <v>0</v>
      </c>
      <c r="H36" s="419"/>
      <c r="I36" s="440"/>
      <c r="J36" s="420"/>
      <c r="K36" s="516"/>
    </row>
    <row r="37" spans="2:13" ht="15.75" customHeight="1" x14ac:dyDescent="0.35">
      <c r="B37" s="563" t="s">
        <v>355</v>
      </c>
      <c r="C37" s="564"/>
      <c r="D37" s="564"/>
      <c r="E37" s="564"/>
      <c r="F37" s="565"/>
      <c r="G37" s="327">
        <f>Supplier1!G36</f>
        <v>0</v>
      </c>
      <c r="H37" s="419"/>
      <c r="I37" s="440"/>
      <c r="J37" s="420"/>
      <c r="K37" s="516"/>
    </row>
    <row r="38" spans="2:13" ht="15.75" customHeight="1" x14ac:dyDescent="0.35">
      <c r="B38" s="563" t="s">
        <v>357</v>
      </c>
      <c r="C38" s="564"/>
      <c r="D38" s="564"/>
      <c r="E38" s="564"/>
      <c r="F38" s="565"/>
      <c r="G38" s="327">
        <f>Supplier1!G37</f>
        <v>0</v>
      </c>
      <c r="H38" s="419"/>
      <c r="I38" s="440"/>
      <c r="J38" s="420"/>
      <c r="K38" s="516"/>
    </row>
    <row r="39" spans="2:13" ht="15.75" customHeight="1" x14ac:dyDescent="0.35">
      <c r="B39" s="563" t="s">
        <v>356</v>
      </c>
      <c r="C39" s="564"/>
      <c r="D39" s="564"/>
      <c r="E39" s="564"/>
      <c r="F39" s="565"/>
      <c r="G39" s="327">
        <f>Supplier1!G38</f>
        <v>0</v>
      </c>
      <c r="H39" s="419"/>
      <c r="I39" s="440"/>
      <c r="J39" s="420"/>
      <c r="K39" s="516"/>
    </row>
    <row r="40" spans="2:13" ht="15.75" customHeight="1" x14ac:dyDescent="0.35">
      <c r="B40" s="563" t="s">
        <v>359</v>
      </c>
      <c r="C40" s="564"/>
      <c r="D40" s="564"/>
      <c r="E40" s="564"/>
      <c r="F40" s="565"/>
      <c r="G40" s="327">
        <f>Supplier1!G39</f>
        <v>0</v>
      </c>
      <c r="H40" s="419"/>
      <c r="I40" s="440"/>
      <c r="J40" s="420"/>
      <c r="K40" s="516"/>
    </row>
    <row r="41" spans="2:13" ht="15.75" customHeight="1" x14ac:dyDescent="0.35">
      <c r="B41" s="563" t="s">
        <v>360</v>
      </c>
      <c r="C41" s="564"/>
      <c r="D41" s="564"/>
      <c r="E41" s="564"/>
      <c r="F41" s="565"/>
      <c r="G41" s="327">
        <f>Supplier1!G40</f>
        <v>0</v>
      </c>
      <c r="H41" s="419"/>
      <c r="I41" s="440"/>
      <c r="J41" s="420"/>
      <c r="K41" s="516"/>
    </row>
    <row r="42" spans="2:13" ht="15.75" customHeight="1" thickBot="1" x14ac:dyDescent="0.4">
      <c r="B42" s="566" t="s">
        <v>361</v>
      </c>
      <c r="C42" s="567"/>
      <c r="D42" s="567"/>
      <c r="E42" s="567"/>
      <c r="F42" s="568"/>
      <c r="G42" s="330">
        <f>Supplier1!G41</f>
        <v>0</v>
      </c>
      <c r="H42" s="421"/>
      <c r="I42" s="440"/>
      <c r="J42" s="422"/>
      <c r="K42" s="517"/>
    </row>
    <row r="43" spans="2:13" ht="15" thickBot="1" x14ac:dyDescent="0.4">
      <c r="B43" s="539" t="s">
        <v>98</v>
      </c>
      <c r="C43" s="540"/>
      <c r="D43" s="540"/>
      <c r="E43" s="540"/>
      <c r="F43" s="541"/>
      <c r="G43" s="53">
        <f>SUM(G35:G42)</f>
        <v>0</v>
      </c>
      <c r="H43" s="49">
        <f>($G35*H35)+($G37*H37)+($G38*H38)+($G39*H39)+($G40*H40)+($G41*H41)+($G42*H42)+(G36*H36)</f>
        <v>0</v>
      </c>
      <c r="I43" s="49">
        <f>($G35*I35)+($G37*I37)+($G38*I38)+($G39*I39)+($G40*I40)+($G41*I41)+($G42*I42)+(G36*I36)</f>
        <v>0</v>
      </c>
    </row>
    <row r="44" spans="2:13" ht="30.75" customHeight="1" thickBot="1" x14ac:dyDescent="0.4">
      <c r="B44" s="542" t="s">
        <v>100</v>
      </c>
      <c r="C44" s="543"/>
      <c r="D44" s="543"/>
      <c r="E44" s="543"/>
      <c r="F44" s="544"/>
      <c r="G44" s="54"/>
      <c r="H44" s="51">
        <f>IF(G43=0,0,H43/$G$43/2*100%*$I$21)</f>
        <v>0</v>
      </c>
      <c r="I44" s="52">
        <f>IF(G43=0,0,I43/$G$43/2*100%*$I$21)</f>
        <v>0</v>
      </c>
      <c r="L44" s="40"/>
      <c r="M44" s="40"/>
    </row>
    <row r="45" spans="2:13" s="40" customFormat="1" ht="15" thickBot="1" x14ac:dyDescent="0.4">
      <c r="B45" s="55"/>
      <c r="C45" s="55"/>
      <c r="D45" s="55"/>
      <c r="E45" s="55"/>
      <c r="F45" s="55"/>
      <c r="G45" s="55"/>
      <c r="H45" s="55"/>
      <c r="I45" s="55"/>
      <c r="L45"/>
      <c r="M45"/>
    </row>
    <row r="46" spans="2:13" ht="21.5" thickBot="1" x14ac:dyDescent="0.4">
      <c r="B46" s="56"/>
      <c r="C46" s="572" t="s">
        <v>386</v>
      </c>
      <c r="D46" s="573"/>
      <c r="E46" s="573"/>
      <c r="F46" s="573"/>
      <c r="G46" s="573"/>
      <c r="H46" s="573"/>
      <c r="I46" s="574"/>
      <c r="J46" s="692" t="s">
        <v>88</v>
      </c>
      <c r="K46" s="521" t="s">
        <v>335</v>
      </c>
    </row>
    <row r="47" spans="2:13" ht="19" thickBot="1" x14ac:dyDescent="0.4">
      <c r="B47" s="139" t="s">
        <v>260</v>
      </c>
      <c r="C47" s="140"/>
      <c r="D47" s="140"/>
      <c r="E47" s="140"/>
      <c r="F47" s="140"/>
      <c r="G47" s="140"/>
      <c r="H47" s="140"/>
      <c r="I47" s="179">
        <f>Supplier1!$I$46</f>
        <v>0.25</v>
      </c>
      <c r="J47" s="693"/>
      <c r="K47" s="522"/>
    </row>
    <row r="48" spans="2:13" ht="16" thickBot="1" x14ac:dyDescent="0.4">
      <c r="B48" s="575"/>
      <c r="C48" s="576"/>
      <c r="D48" s="576"/>
      <c r="E48" s="576"/>
      <c r="F48" s="576"/>
      <c r="G48" s="66" t="s">
        <v>117</v>
      </c>
      <c r="H48" s="66" t="s">
        <v>91</v>
      </c>
      <c r="I48" s="66" t="s">
        <v>92</v>
      </c>
      <c r="J48" s="324" t="s">
        <v>93</v>
      </c>
      <c r="K48" s="346" t="s">
        <v>334</v>
      </c>
    </row>
    <row r="49" spans="2:11" ht="15.75" customHeight="1" x14ac:dyDescent="0.35">
      <c r="B49" s="578" t="s">
        <v>362</v>
      </c>
      <c r="C49" s="579"/>
      <c r="D49" s="579"/>
      <c r="E49" s="579"/>
      <c r="F49" s="580"/>
      <c r="G49" s="333">
        <f>Supplier1!G48</f>
        <v>1</v>
      </c>
      <c r="H49" s="417"/>
      <c r="I49" s="439"/>
      <c r="J49" s="418"/>
      <c r="K49" s="515"/>
    </row>
    <row r="50" spans="2:11" ht="15.75" customHeight="1" x14ac:dyDescent="0.35">
      <c r="B50" s="563" t="s">
        <v>363</v>
      </c>
      <c r="C50" s="564"/>
      <c r="D50" s="564"/>
      <c r="E50" s="564"/>
      <c r="F50" s="565"/>
      <c r="G50" s="327">
        <f>Supplier1!G49</f>
        <v>1</v>
      </c>
      <c r="H50" s="419"/>
      <c r="I50" s="440"/>
      <c r="J50" s="420"/>
      <c r="K50" s="516"/>
    </row>
    <row r="51" spans="2:11" ht="30" customHeight="1" x14ac:dyDescent="0.35">
      <c r="B51" s="563" t="s">
        <v>364</v>
      </c>
      <c r="C51" s="564"/>
      <c r="D51" s="564"/>
      <c r="E51" s="564"/>
      <c r="F51" s="565"/>
      <c r="G51" s="327">
        <f>Supplier1!G50</f>
        <v>1</v>
      </c>
      <c r="H51" s="419"/>
      <c r="I51" s="440"/>
      <c r="J51" s="420"/>
      <c r="K51" s="516"/>
    </row>
    <row r="52" spans="2:11" ht="33" customHeight="1" thickBot="1" x14ac:dyDescent="0.4">
      <c r="B52" s="563" t="s">
        <v>365</v>
      </c>
      <c r="C52" s="564"/>
      <c r="D52" s="564"/>
      <c r="E52" s="564"/>
      <c r="F52" s="565"/>
      <c r="G52" s="327">
        <f>Supplier1!G51</f>
        <v>1</v>
      </c>
      <c r="H52" s="419"/>
      <c r="I52" s="440"/>
      <c r="J52" s="420"/>
      <c r="K52" s="516"/>
    </row>
    <row r="53" spans="2:11" ht="30.75" hidden="1" customHeight="1" x14ac:dyDescent="0.35">
      <c r="B53" s="553"/>
      <c r="C53" s="551"/>
      <c r="D53" s="551"/>
      <c r="E53" s="551"/>
      <c r="F53" s="551"/>
      <c r="G53" s="327"/>
      <c r="H53" s="419"/>
      <c r="I53" s="440"/>
      <c r="J53" s="420"/>
      <c r="K53" s="516"/>
    </row>
    <row r="54" spans="2:11" ht="15.75" hidden="1" customHeight="1" x14ac:dyDescent="0.35">
      <c r="B54" s="553"/>
      <c r="C54" s="551"/>
      <c r="D54" s="551"/>
      <c r="E54" s="551"/>
      <c r="F54" s="551"/>
      <c r="G54" s="327"/>
      <c r="H54" s="419"/>
      <c r="I54" s="440"/>
      <c r="J54" s="420"/>
      <c r="K54" s="516"/>
    </row>
    <row r="55" spans="2:11" ht="15.75" hidden="1" customHeight="1" x14ac:dyDescent="0.35">
      <c r="B55" s="553"/>
      <c r="C55" s="551"/>
      <c r="D55" s="551"/>
      <c r="E55" s="551"/>
      <c r="F55" s="551"/>
      <c r="G55" s="327"/>
      <c r="H55" s="419"/>
      <c r="I55" s="440"/>
      <c r="J55" s="424"/>
      <c r="K55" s="516"/>
    </row>
    <row r="56" spans="2:11" ht="15.75" hidden="1" customHeight="1" thickBot="1" x14ac:dyDescent="0.4">
      <c r="B56" s="553"/>
      <c r="C56" s="551"/>
      <c r="D56" s="551"/>
      <c r="E56" s="551"/>
      <c r="F56" s="551"/>
      <c r="G56" s="330"/>
      <c r="H56" s="421"/>
      <c r="I56" s="440"/>
      <c r="J56" s="422"/>
      <c r="K56" s="517"/>
    </row>
    <row r="57" spans="2:11" ht="15.75" hidden="1" customHeight="1" thickBot="1" x14ac:dyDescent="0.4">
      <c r="B57" s="553"/>
      <c r="C57" s="551"/>
      <c r="D57" s="551"/>
      <c r="E57" s="551"/>
      <c r="F57" s="552"/>
      <c r="G57" s="326"/>
      <c r="H57" s="358"/>
      <c r="I57" s="43"/>
      <c r="J57" s="65" t="s">
        <v>59</v>
      </c>
    </row>
    <row r="58" spans="2:11" ht="15.75" hidden="1" customHeight="1" thickBot="1" x14ac:dyDescent="0.4">
      <c r="B58" s="553"/>
      <c r="C58" s="551"/>
      <c r="D58" s="551"/>
      <c r="E58" s="551"/>
      <c r="F58" s="552"/>
      <c r="G58" s="141"/>
      <c r="H58" s="42"/>
      <c r="I58" s="43"/>
      <c r="J58" s="61" t="s">
        <v>59</v>
      </c>
    </row>
    <row r="59" spans="2:11" ht="15.75" hidden="1" customHeight="1" thickBot="1" x14ac:dyDescent="0.4">
      <c r="B59" s="553"/>
      <c r="C59" s="551"/>
      <c r="D59" s="551"/>
      <c r="E59" s="551"/>
      <c r="F59" s="552"/>
      <c r="G59" s="142"/>
      <c r="H59" s="42"/>
      <c r="I59" s="43"/>
      <c r="J59" s="61"/>
    </row>
    <row r="60" spans="2:11" ht="15" thickBot="1" x14ac:dyDescent="0.4">
      <c r="B60" s="539" t="s">
        <v>102</v>
      </c>
      <c r="C60" s="540"/>
      <c r="D60" s="540"/>
      <c r="E60" s="540"/>
      <c r="F60" s="541"/>
      <c r="G60" s="143">
        <f>SUM(G49:G59)</f>
        <v>4</v>
      </c>
      <c r="H60" s="49">
        <f>($G49*H49)+($G50*H50)+($G51*H51)+($G52*H52)+($G53*H53)+($G55*H55)+($G56*H56)+($G57*H57)+(G54*H54)</f>
        <v>0</v>
      </c>
      <c r="I60" s="49">
        <f>($G49*I49)+($G50*I50)+($G51*I51)+($G52*I52)+($G53*I53)+($G55*I55)+($G56*I56)+($G57*I57)+(G54*I54)</f>
        <v>0</v>
      </c>
    </row>
    <row r="61" spans="2:11" ht="31.5" customHeight="1" thickBot="1" x14ac:dyDescent="0.4">
      <c r="B61" s="542" t="s">
        <v>103</v>
      </c>
      <c r="C61" s="543"/>
      <c r="D61" s="543"/>
      <c r="E61" s="543"/>
      <c r="F61" s="544"/>
      <c r="G61" s="54"/>
      <c r="H61" s="51">
        <f>IF(G60=0,0,H60/$G$60/2*100%*$I$47)</f>
        <v>0</v>
      </c>
      <c r="I61" s="52">
        <f>IF(G60=0,0,I60/$G$60/2*100%*$I$47)</f>
        <v>0</v>
      </c>
    </row>
    <row r="62" spans="2:11" ht="15" thickBot="1" x14ac:dyDescent="0.4"/>
    <row r="63" spans="2:11" ht="21.5" thickBot="1" x14ac:dyDescent="0.4">
      <c r="B63" s="39"/>
      <c r="C63" s="572" t="s">
        <v>369</v>
      </c>
      <c r="D63" s="573"/>
      <c r="E63" s="573"/>
      <c r="F63" s="573"/>
      <c r="G63" s="573"/>
      <c r="H63" s="573"/>
      <c r="I63" s="574"/>
      <c r="J63" s="25"/>
    </row>
    <row r="64" spans="2:11" x14ac:dyDescent="0.35">
      <c r="B64" s="677" t="s">
        <v>372</v>
      </c>
      <c r="C64" s="678"/>
      <c r="D64" s="678"/>
      <c r="E64" s="678"/>
      <c r="F64" s="678"/>
      <c r="G64" s="678"/>
      <c r="H64" s="678"/>
      <c r="I64" s="694">
        <f>Supplier1!$I$59</f>
        <v>0.2</v>
      </c>
      <c r="J64" s="692" t="s">
        <v>88</v>
      </c>
      <c r="K64" s="521" t="s">
        <v>335</v>
      </c>
    </row>
    <row r="65" spans="2:11" ht="15" thickBot="1" x14ac:dyDescent="0.4">
      <c r="B65" s="545" t="s">
        <v>376</v>
      </c>
      <c r="C65" s="546"/>
      <c r="D65" s="546"/>
      <c r="E65" s="546"/>
      <c r="F65" s="546"/>
      <c r="G65" s="546"/>
      <c r="H65" s="546"/>
      <c r="I65" s="695"/>
      <c r="J65" s="693"/>
      <c r="K65" s="522"/>
    </row>
    <row r="66" spans="2:11" ht="16.5" customHeight="1" thickBot="1" x14ac:dyDescent="0.4">
      <c r="B66" s="547"/>
      <c r="C66" s="548"/>
      <c r="D66" s="548"/>
      <c r="E66" s="548"/>
      <c r="F66" s="549"/>
      <c r="G66" s="66" t="s">
        <v>117</v>
      </c>
      <c r="H66" s="66" t="s">
        <v>91</v>
      </c>
      <c r="I66" s="66" t="s">
        <v>92</v>
      </c>
      <c r="J66" s="324" t="s">
        <v>93</v>
      </c>
      <c r="K66" s="346" t="s">
        <v>334</v>
      </c>
    </row>
    <row r="67" spans="2:11" ht="15.75" customHeight="1" thickBot="1" x14ac:dyDescent="0.4">
      <c r="B67" s="550" t="s">
        <v>229</v>
      </c>
      <c r="C67" s="551"/>
      <c r="D67" s="551"/>
      <c r="E67" s="551"/>
      <c r="F67" s="552"/>
      <c r="G67" s="37">
        <f>Supplier1!G62</f>
        <v>1</v>
      </c>
      <c r="H67" s="425"/>
      <c r="I67" s="439"/>
      <c r="J67" s="426"/>
      <c r="K67" s="515"/>
    </row>
    <row r="68" spans="2:11" ht="15" thickBot="1" x14ac:dyDescent="0.4">
      <c r="B68" s="539" t="s">
        <v>104</v>
      </c>
      <c r="C68" s="540"/>
      <c r="D68" s="540"/>
      <c r="E68" s="540"/>
      <c r="F68" s="541"/>
      <c r="G68" s="66">
        <f>SUM(G67:G67)</f>
        <v>1</v>
      </c>
      <c r="H68" s="49">
        <f>($G67*H67)</f>
        <v>0</v>
      </c>
      <c r="I68" s="49">
        <f>($G67*I67)</f>
        <v>0</v>
      </c>
      <c r="K68" s="516"/>
    </row>
    <row r="69" spans="2:11" ht="30.75" customHeight="1" thickBot="1" x14ac:dyDescent="0.4">
      <c r="B69" s="542" t="s">
        <v>105</v>
      </c>
      <c r="C69" s="543"/>
      <c r="D69" s="543"/>
      <c r="E69" s="543"/>
      <c r="F69" s="544"/>
      <c r="G69" s="50"/>
      <c r="H69" s="51">
        <f>IF(G68=0,0,H68/$G$68/2*100%*$I$64)</f>
        <v>0</v>
      </c>
      <c r="I69" s="52">
        <f>IF(G68=0,0,I68/$G$68/2*100%*$I$64)</f>
        <v>0</v>
      </c>
      <c r="K69" s="517"/>
    </row>
    <row r="70" spans="2:11" ht="15" thickBot="1" x14ac:dyDescent="0.4"/>
    <row r="71" spans="2:11" ht="21.5" thickBot="1" x14ac:dyDescent="0.4">
      <c r="B71" s="39"/>
      <c r="C71" s="572" t="s">
        <v>370</v>
      </c>
      <c r="D71" s="573"/>
      <c r="E71" s="573"/>
      <c r="F71" s="573"/>
      <c r="G71" s="573"/>
      <c r="H71" s="573"/>
      <c r="I71" s="574"/>
    </row>
    <row r="72" spans="2:11" ht="18.75" customHeight="1" x14ac:dyDescent="0.35">
      <c r="B72" s="471" t="s">
        <v>377</v>
      </c>
      <c r="C72" s="472"/>
      <c r="D72" s="472"/>
      <c r="E72" s="472"/>
      <c r="F72" s="472"/>
      <c r="G72" s="472"/>
      <c r="H72" s="473"/>
      <c r="I72" s="683">
        <f>Supplier1!$I$67</f>
        <v>0.2</v>
      </c>
      <c r="J72" s="730" t="s">
        <v>88</v>
      </c>
      <c r="K72" s="521" t="s">
        <v>335</v>
      </c>
    </row>
    <row r="73" spans="2:11" ht="18.75" customHeight="1" x14ac:dyDescent="0.35">
      <c r="B73" s="681" t="s">
        <v>379</v>
      </c>
      <c r="C73" s="682"/>
      <c r="D73" s="682"/>
      <c r="E73" s="682"/>
      <c r="F73" s="682"/>
      <c r="G73" s="682"/>
      <c r="H73" s="691"/>
      <c r="I73" s="684"/>
      <c r="J73" s="732"/>
      <c r="K73" s="523"/>
    </row>
    <row r="74" spans="2:11" ht="19.5" customHeight="1" thickBot="1" x14ac:dyDescent="0.4">
      <c r="B74" s="474" t="s">
        <v>341</v>
      </c>
      <c r="C74" s="475"/>
      <c r="D74" s="475"/>
      <c r="E74" s="475"/>
      <c r="F74" s="475"/>
      <c r="G74" s="475"/>
      <c r="H74" s="476"/>
      <c r="I74" s="685"/>
      <c r="J74" s="731"/>
      <c r="K74" s="522"/>
    </row>
    <row r="75" spans="2:11" ht="16.5" customHeight="1" thickBot="1" x14ac:dyDescent="0.4">
      <c r="B75" s="536"/>
      <c r="C75" s="537"/>
      <c r="D75" s="537"/>
      <c r="E75" s="537"/>
      <c r="F75" s="538"/>
      <c r="G75" s="66" t="s">
        <v>117</v>
      </c>
      <c r="H75" s="66" t="s">
        <v>91</v>
      </c>
      <c r="I75" s="66" t="s">
        <v>92</v>
      </c>
      <c r="J75" s="325" t="s">
        <v>93</v>
      </c>
      <c r="K75" s="346" t="s">
        <v>334</v>
      </c>
    </row>
    <row r="76" spans="2:11" ht="15.75" customHeight="1" thickBot="1" x14ac:dyDescent="0.4">
      <c r="B76" s="550" t="s">
        <v>226</v>
      </c>
      <c r="C76" s="551"/>
      <c r="D76" s="551"/>
      <c r="E76" s="551"/>
      <c r="F76" s="552"/>
      <c r="G76" s="333">
        <f>Supplier1!G71</f>
        <v>1</v>
      </c>
      <c r="H76" s="425"/>
      <c r="I76" s="439"/>
      <c r="J76" s="426"/>
      <c r="K76" s="515"/>
    </row>
    <row r="77" spans="2:11" ht="15" thickBot="1" x14ac:dyDescent="0.4">
      <c r="B77" s="539" t="s">
        <v>106</v>
      </c>
      <c r="C77" s="540"/>
      <c r="D77" s="540"/>
      <c r="E77" s="540"/>
      <c r="F77" s="541"/>
      <c r="G77" s="66">
        <f>SUM(G76:G76)</f>
        <v>1</v>
      </c>
      <c r="H77" s="331">
        <f>($G76*H76)</f>
        <v>0</v>
      </c>
      <c r="I77" s="49">
        <f>($G76*I76)</f>
        <v>0</v>
      </c>
      <c r="K77" s="517"/>
    </row>
    <row r="78" spans="2:11" ht="33" customHeight="1" thickBot="1" x14ac:dyDescent="0.4">
      <c r="B78" s="542" t="s">
        <v>107</v>
      </c>
      <c r="C78" s="543"/>
      <c r="D78" s="543"/>
      <c r="E78" s="543"/>
      <c r="F78" s="544"/>
      <c r="G78" s="54"/>
      <c r="H78" s="51">
        <f>IF(G77=0,0,H77/$G$77/2*100%*$I$72)</f>
        <v>0</v>
      </c>
      <c r="I78" s="52">
        <f>IF(G77=0,0,I77/$G$77/2*100%*$I$72)</f>
        <v>0</v>
      </c>
    </row>
    <row r="79" spans="2:11" ht="15" thickBot="1" x14ac:dyDescent="0.4"/>
    <row r="80" spans="2:11" ht="21.5" thickBot="1" x14ac:dyDescent="0.4">
      <c r="B80" s="39"/>
      <c r="C80" s="572" t="s">
        <v>371</v>
      </c>
      <c r="D80" s="573"/>
      <c r="E80" s="573"/>
      <c r="F80" s="573"/>
      <c r="G80" s="573"/>
      <c r="H80" s="573"/>
      <c r="I80" s="574"/>
    </row>
    <row r="81" spans="1:11" ht="18.75" customHeight="1" x14ac:dyDescent="0.35">
      <c r="B81" s="471" t="s">
        <v>387</v>
      </c>
      <c r="C81" s="472"/>
      <c r="D81" s="472"/>
      <c r="E81" s="472"/>
      <c r="F81" s="472"/>
      <c r="G81" s="472"/>
      <c r="H81" s="473"/>
      <c r="I81" s="530">
        <f>1-I21-I47-I64-I72</f>
        <v>9.9999999999999978E-2</v>
      </c>
      <c r="J81" s="730" t="s">
        <v>88</v>
      </c>
      <c r="K81" s="521" t="s">
        <v>335</v>
      </c>
    </row>
    <row r="82" spans="1:11" ht="15.75" customHeight="1" thickBot="1" x14ac:dyDescent="0.4">
      <c r="B82" s="474" t="s">
        <v>388</v>
      </c>
      <c r="C82" s="475"/>
      <c r="D82" s="475"/>
      <c r="E82" s="475"/>
      <c r="F82" s="475"/>
      <c r="G82" s="475"/>
      <c r="H82" s="476"/>
      <c r="I82" s="532"/>
      <c r="J82" s="731"/>
      <c r="K82" s="522"/>
    </row>
    <row r="83" spans="1:11" ht="16" thickBot="1" x14ac:dyDescent="0.4">
      <c r="B83" s="554"/>
      <c r="C83" s="555"/>
      <c r="D83" s="555"/>
      <c r="E83" s="555"/>
      <c r="F83" s="556"/>
      <c r="G83" s="66" t="s">
        <v>117</v>
      </c>
      <c r="H83" s="332" t="s">
        <v>91</v>
      </c>
      <c r="I83" s="66" t="s">
        <v>92</v>
      </c>
      <c r="J83" s="325" t="s">
        <v>93</v>
      </c>
      <c r="K83" s="346" t="s">
        <v>334</v>
      </c>
    </row>
    <row r="84" spans="1:11" x14ac:dyDescent="0.35">
      <c r="A84" s="4"/>
      <c r="B84" s="559" t="s">
        <v>310</v>
      </c>
      <c r="C84" s="560"/>
      <c r="D84" s="560"/>
      <c r="E84" s="560"/>
      <c r="F84" s="561"/>
      <c r="G84" s="333">
        <f>Supplier1!G79</f>
        <v>1</v>
      </c>
      <c r="H84" s="417"/>
      <c r="I84" s="439"/>
      <c r="J84" s="418"/>
      <c r="K84" s="515"/>
    </row>
    <row r="85" spans="1:11" ht="15.75" customHeight="1" thickBot="1" x14ac:dyDescent="0.4">
      <c r="A85" s="4"/>
      <c r="B85" s="559" t="s">
        <v>374</v>
      </c>
      <c r="C85" s="560"/>
      <c r="D85" s="560"/>
      <c r="E85" s="560"/>
      <c r="F85" s="561"/>
      <c r="G85" s="327">
        <f>Supplier1!G80</f>
        <v>1</v>
      </c>
      <c r="H85" s="421"/>
      <c r="I85" s="440"/>
      <c r="J85" s="422"/>
      <c r="K85" s="517"/>
    </row>
    <row r="86" spans="1:11" ht="15" thickBot="1" x14ac:dyDescent="0.4">
      <c r="B86" s="539" t="s">
        <v>109</v>
      </c>
      <c r="C86" s="540"/>
      <c r="D86" s="540"/>
      <c r="E86" s="540"/>
      <c r="F86" s="541"/>
      <c r="G86" s="66">
        <f>SUM(G84:G85)</f>
        <v>2</v>
      </c>
      <c r="H86" s="334">
        <f>($G84*H84)+($G85*H85)</f>
        <v>0</v>
      </c>
      <c r="I86" s="49">
        <f>($G84*I84)+($G85*I85)</f>
        <v>0</v>
      </c>
    </row>
    <row r="87" spans="1:11" ht="30.75" customHeight="1" thickBot="1" x14ac:dyDescent="0.4">
      <c r="B87" s="542" t="s">
        <v>375</v>
      </c>
      <c r="C87" s="543"/>
      <c r="D87" s="543"/>
      <c r="E87" s="543"/>
      <c r="F87" s="544"/>
      <c r="G87" s="54"/>
      <c r="H87" s="51">
        <f>IF(G86=0,0,H86/$G$86/2*100%*$I$81)</f>
        <v>0</v>
      </c>
      <c r="I87" s="59">
        <f>IF(G86=0,0,I86/$G$86/2*100%*$I$81)</f>
        <v>0</v>
      </c>
    </row>
    <row r="88" spans="1:11" ht="15" thickBot="1" x14ac:dyDescent="0.4"/>
    <row r="89" spans="1:11" ht="15" thickBot="1" x14ac:dyDescent="0.4">
      <c r="B89" s="712" t="s">
        <v>347</v>
      </c>
      <c r="C89" s="713"/>
      <c r="D89" s="713"/>
      <c r="E89" s="713"/>
      <c r="F89" s="714"/>
    </row>
    <row r="90" spans="1:11" ht="203.25" customHeight="1" thickBot="1" x14ac:dyDescent="0.4">
      <c r="B90" s="666"/>
      <c r="C90" s="667"/>
      <c r="D90" s="667"/>
      <c r="E90" s="667"/>
      <c r="F90" s="668"/>
    </row>
  </sheetData>
  <sheetProtection formatRows="0"/>
  <protectedRanges>
    <protectedRange sqref="J84:J85" name="Clarification Sections_1"/>
    <protectedRange sqref="J67 J25:J29 J49:J59 J76 J35:J42" name="Clarification Sections"/>
    <protectedRange sqref="G15" name="Supplier QA person"/>
    <protectedRange sqref="D14:F15 D16" name="Supplier detail"/>
    <protectedRange sqref="I18" name="Report request"/>
    <protectedRange sqref="G18" name="QM28 request"/>
    <protectedRange sqref="D17 H17:I17" name="Tel nrs and email"/>
    <protectedRange sqref="H25:I29" name="Section A options_1_1"/>
    <protectedRange sqref="H35:I42" name="Section A options_2"/>
    <protectedRange sqref="H57:I59" name="Section B_1"/>
    <protectedRange sqref="H49:I56" name="Section A options_5"/>
    <protectedRange sqref="H67:I67" name="Section A options_6"/>
    <protectedRange sqref="H76:I76" name="Section A options_7_1"/>
    <protectedRange sqref="H84:I85" name="Section A options_9"/>
  </protectedRanges>
  <mergeCells count="119">
    <mergeCell ref="B89:F89"/>
    <mergeCell ref="B90:F90"/>
    <mergeCell ref="B6:C6"/>
    <mergeCell ref="B7:C7"/>
    <mergeCell ref="D7:F7"/>
    <mergeCell ref="B2:C5"/>
    <mergeCell ref="G2:H2"/>
    <mergeCell ref="D4:F4"/>
    <mergeCell ref="G4:H4"/>
    <mergeCell ref="D5:F5"/>
    <mergeCell ref="G5:H5"/>
    <mergeCell ref="G3:H3"/>
    <mergeCell ref="D2:F3"/>
    <mergeCell ref="E6:F6"/>
    <mergeCell ref="G6:I6"/>
    <mergeCell ref="G7:I7"/>
    <mergeCell ref="B13:I13"/>
    <mergeCell ref="B14:C14"/>
    <mergeCell ref="D14:F14"/>
    <mergeCell ref="G14:I14"/>
    <mergeCell ref="B15:C15"/>
    <mergeCell ref="D15:F15"/>
    <mergeCell ref="G15:I15"/>
    <mergeCell ref="B8:C8"/>
    <mergeCell ref="D8:F8"/>
    <mergeCell ref="B9:C9"/>
    <mergeCell ref="D9:I9"/>
    <mergeCell ref="B10:C12"/>
    <mergeCell ref="D10:I12"/>
    <mergeCell ref="G8:H8"/>
    <mergeCell ref="C19:I19"/>
    <mergeCell ref="B20:I20"/>
    <mergeCell ref="B21:E21"/>
    <mergeCell ref="F21:H21"/>
    <mergeCell ref="B22:I22"/>
    <mergeCell ref="J22:J23"/>
    <mergeCell ref="B23:I23"/>
    <mergeCell ref="B16:C16"/>
    <mergeCell ref="D16:I16"/>
    <mergeCell ref="B17:C17"/>
    <mergeCell ref="D17:E17"/>
    <mergeCell ref="F17:G17"/>
    <mergeCell ref="B18:C18"/>
    <mergeCell ref="B31:F31"/>
    <mergeCell ref="B32:I32"/>
    <mergeCell ref="J32:J33"/>
    <mergeCell ref="B33:I33"/>
    <mergeCell ref="B34:F34"/>
    <mergeCell ref="B35:F35"/>
    <mergeCell ref="B24:F24"/>
    <mergeCell ref="B25:F25"/>
    <mergeCell ref="B26:F26"/>
    <mergeCell ref="B27:F27"/>
    <mergeCell ref="B28:F28"/>
    <mergeCell ref="B29:F29"/>
    <mergeCell ref="B42:F42"/>
    <mergeCell ref="B43:F43"/>
    <mergeCell ref="B44:F44"/>
    <mergeCell ref="C46:I46"/>
    <mergeCell ref="J46:J47"/>
    <mergeCell ref="B48:F48"/>
    <mergeCell ref="B36:F36"/>
    <mergeCell ref="B37:F37"/>
    <mergeCell ref="B38:F38"/>
    <mergeCell ref="B39:F39"/>
    <mergeCell ref="B40:F40"/>
    <mergeCell ref="B41:F41"/>
    <mergeCell ref="B56:F56"/>
    <mergeCell ref="B57:F57"/>
    <mergeCell ref="B58:F58"/>
    <mergeCell ref="B59:F59"/>
    <mergeCell ref="B60:F60"/>
    <mergeCell ref="B61:F61"/>
    <mergeCell ref="B49:F49"/>
    <mergeCell ref="B50:F50"/>
    <mergeCell ref="B52:F52"/>
    <mergeCell ref="B53:F53"/>
    <mergeCell ref="B54:F54"/>
    <mergeCell ref="B55:F55"/>
    <mergeCell ref="B51:F51"/>
    <mergeCell ref="C63:I63"/>
    <mergeCell ref="I64:I65"/>
    <mergeCell ref="J64:J65"/>
    <mergeCell ref="B66:F66"/>
    <mergeCell ref="B67:F67"/>
    <mergeCell ref="B64:H64"/>
    <mergeCell ref="B65:H65"/>
    <mergeCell ref="J72:J74"/>
    <mergeCell ref="B74:H74"/>
    <mergeCell ref="B68:F68"/>
    <mergeCell ref="B69:F69"/>
    <mergeCell ref="C71:I71"/>
    <mergeCell ref="B72:H72"/>
    <mergeCell ref="I72:I74"/>
    <mergeCell ref="B73:H73"/>
    <mergeCell ref="B86:F86"/>
    <mergeCell ref="B87:F87"/>
    <mergeCell ref="B85:F85"/>
    <mergeCell ref="B76:F76"/>
    <mergeCell ref="B81:H81"/>
    <mergeCell ref="I81:I82"/>
    <mergeCell ref="J81:J82"/>
    <mergeCell ref="B82:H82"/>
    <mergeCell ref="B75:F75"/>
    <mergeCell ref="B83:F83"/>
    <mergeCell ref="B84:F84"/>
    <mergeCell ref="B77:F77"/>
    <mergeCell ref="B78:F78"/>
    <mergeCell ref="C80:I80"/>
    <mergeCell ref="K25:K42"/>
    <mergeCell ref="K49:K56"/>
    <mergeCell ref="K67:K69"/>
    <mergeCell ref="K76:K77"/>
    <mergeCell ref="K84:K85"/>
    <mergeCell ref="K22:K23"/>
    <mergeCell ref="K46:K47"/>
    <mergeCell ref="K64:K65"/>
    <mergeCell ref="K72:K74"/>
    <mergeCell ref="K81:K82"/>
  </mergeCells>
  <dataValidations count="4">
    <dataValidation type="list" allowBlank="1" showInputMessage="1" showErrorMessage="1" sqref="G18 I18">
      <formula1>"Y,N"</formula1>
    </dataValidation>
    <dataValidation type="list" allowBlank="1" showInputMessage="1" showErrorMessage="1" prompt="Score ?_x000a_0 = no submission_x000a_1 = Data insufficient _x000a_2 = Fail major risks_x000a_3 = Fail minor risks_x000a_4 = Comply (qualified)_x000a_5 = Comply_x000a_" sqref="H29:I29 H57:I59">
      <formula1>$M$3:$M$8</formula1>
    </dataValidation>
    <dataValidation type="list" allowBlank="1" showInputMessage="1" showErrorMessage="1" prompt="Score ?_x000a_0 = No Submission_x000a_1 = Partially Compliant_x000a_2 = Fully Compliant_x000a__x000a_" sqref="H25:I28 H84:I85 H76:I76 H67:I67 H49:I56 H35:I42">
      <formula1>$M$2:$M$8</formula1>
    </dataValidation>
    <dataValidation allowBlank="1" showInputMessage="1" showErrorMessage="1" prompt="Rev 1 for 1st Desktop Evaluation_x000a_Rev 2 for 2nd Desktop Evaluation (Clarification)" sqref="I8"/>
  </dataValidations>
  <pageMargins left="0.7" right="0.7" top="0.75" bottom="0.75" header="0.3" footer="0.3"/>
  <drawing r:id="rId1"/>
  <legacyDrawing r:id="rId2"/>
  <oleObjects>
    <mc:AlternateContent xmlns:mc="http://schemas.openxmlformats.org/markup-compatibility/2006">
      <mc:Choice Requires="x14">
        <oleObject progId="Word.Picture.8" shapeId="9217" r:id="rId3">
          <objectPr defaultSize="0" autoPict="0" r:id="rId4">
            <anchor moveWithCells="1" sizeWithCells="1">
              <from>
                <xdr:col>1</xdr:col>
                <xdr:colOff>146050</xdr:colOff>
                <xdr:row>1</xdr:row>
                <xdr:rowOff>146050</xdr:rowOff>
              </from>
              <to>
                <xdr:col>1</xdr:col>
                <xdr:colOff>1257300</xdr:colOff>
                <xdr:row>4</xdr:row>
                <xdr:rowOff>165100</xdr:rowOff>
              </to>
            </anchor>
          </objectPr>
        </oleObject>
      </mc:Choice>
      <mc:Fallback>
        <oleObject progId="Word.Picture.8" shapeId="9217" r:id="rId3"/>
      </mc:Fallback>
    </mc:AlternateContent>
    <mc:AlternateContent xmlns:mc="http://schemas.openxmlformats.org/markup-compatibility/2006">
      <mc:Choice Requires="x14">
        <oleObject progId="Word.Picture.8" shapeId="9218" r:id="rId5">
          <objectPr defaultSize="0" autoPict="0" r:id="rId4">
            <anchor moveWithCells="1" sizeWithCells="1">
              <from>
                <xdr:col>1</xdr:col>
                <xdr:colOff>107950</xdr:colOff>
                <xdr:row>45</xdr:row>
                <xdr:rowOff>31750</xdr:rowOff>
              </from>
              <to>
                <xdr:col>1</xdr:col>
                <xdr:colOff>1270000</xdr:colOff>
                <xdr:row>46</xdr:row>
                <xdr:rowOff>0</xdr:rowOff>
              </to>
            </anchor>
          </objectPr>
        </oleObject>
      </mc:Choice>
      <mc:Fallback>
        <oleObject progId="Word.Picture.8" shapeId="9218" r:id="rId5"/>
      </mc:Fallback>
    </mc:AlternateContent>
    <mc:AlternateContent xmlns:mc="http://schemas.openxmlformats.org/markup-compatibility/2006">
      <mc:Choice Requires="x14">
        <oleObject progId="Word.Picture.8" shapeId="9219" r:id="rId6">
          <objectPr defaultSize="0" autoPict="0" r:id="rId4">
            <anchor moveWithCells="1" sizeWithCells="1">
              <from>
                <xdr:col>1</xdr:col>
                <xdr:colOff>107950</xdr:colOff>
                <xdr:row>18</xdr:row>
                <xdr:rowOff>31750</xdr:rowOff>
              </from>
              <to>
                <xdr:col>1</xdr:col>
                <xdr:colOff>1270000</xdr:colOff>
                <xdr:row>19</xdr:row>
                <xdr:rowOff>0</xdr:rowOff>
              </to>
            </anchor>
          </objectPr>
        </oleObject>
      </mc:Choice>
      <mc:Fallback>
        <oleObject progId="Word.Picture.8" shapeId="9219" r:id="rId6"/>
      </mc:Fallback>
    </mc:AlternateContent>
    <mc:AlternateContent xmlns:mc="http://schemas.openxmlformats.org/markup-compatibility/2006">
      <mc:Choice Requires="x14">
        <oleObject progId="Word.Picture.8" shapeId="9220" r:id="rId7">
          <objectPr defaultSize="0" autoPict="0" r:id="rId4">
            <anchor moveWithCells="1" sizeWithCells="1">
              <from>
                <xdr:col>1</xdr:col>
                <xdr:colOff>146050</xdr:colOff>
                <xdr:row>62</xdr:row>
                <xdr:rowOff>31750</xdr:rowOff>
              </from>
              <to>
                <xdr:col>1</xdr:col>
                <xdr:colOff>1308100</xdr:colOff>
                <xdr:row>63</xdr:row>
                <xdr:rowOff>0</xdr:rowOff>
              </to>
            </anchor>
          </objectPr>
        </oleObject>
      </mc:Choice>
      <mc:Fallback>
        <oleObject progId="Word.Picture.8" shapeId="9220" r:id="rId7"/>
      </mc:Fallback>
    </mc:AlternateContent>
    <mc:AlternateContent xmlns:mc="http://schemas.openxmlformats.org/markup-compatibility/2006">
      <mc:Choice Requires="x14">
        <oleObject progId="Word.Picture.8" shapeId="9221" r:id="rId8">
          <objectPr defaultSize="0" autoPict="0" r:id="rId4">
            <anchor moveWithCells="1" sizeWithCells="1">
              <from>
                <xdr:col>1</xdr:col>
                <xdr:colOff>146050</xdr:colOff>
                <xdr:row>70</xdr:row>
                <xdr:rowOff>31750</xdr:rowOff>
              </from>
              <to>
                <xdr:col>1</xdr:col>
                <xdr:colOff>1308100</xdr:colOff>
                <xdr:row>71</xdr:row>
                <xdr:rowOff>0</xdr:rowOff>
              </to>
            </anchor>
          </objectPr>
        </oleObject>
      </mc:Choice>
      <mc:Fallback>
        <oleObject progId="Word.Picture.8" shapeId="9221" r:id="rId8"/>
      </mc:Fallback>
    </mc:AlternateContent>
    <mc:AlternateContent xmlns:mc="http://schemas.openxmlformats.org/markup-compatibility/2006">
      <mc:Choice Requires="x14">
        <oleObject progId="Word.Picture.8" shapeId="9222" r:id="rId9">
          <objectPr defaultSize="0" autoPict="0" r:id="rId4">
            <anchor moveWithCells="1" sizeWithCells="1">
              <from>
                <xdr:col>1</xdr:col>
                <xdr:colOff>146050</xdr:colOff>
                <xdr:row>79</xdr:row>
                <xdr:rowOff>31750</xdr:rowOff>
              </from>
              <to>
                <xdr:col>1</xdr:col>
                <xdr:colOff>1308100</xdr:colOff>
                <xdr:row>80</xdr:row>
                <xdr:rowOff>0</xdr:rowOff>
              </to>
            </anchor>
          </objectPr>
        </oleObject>
      </mc:Choice>
      <mc:Fallback>
        <oleObject progId="Word.Picture.8" shapeId="9222" r:id="rId9"/>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5</vt:i4>
      </vt:variant>
    </vt:vector>
  </HeadingPairs>
  <TitlesOfParts>
    <vt:vector size="20" baseType="lpstr">
      <vt:lpstr>Cover</vt:lpstr>
      <vt:lpstr>Supplier1</vt:lpstr>
      <vt:lpstr>Supplier2</vt:lpstr>
      <vt:lpstr>Supplier3</vt:lpstr>
      <vt:lpstr>Supplier4</vt:lpstr>
      <vt:lpstr>Supplier5</vt:lpstr>
      <vt:lpstr>Supplier6</vt:lpstr>
      <vt:lpstr>Supplier7</vt:lpstr>
      <vt:lpstr>Supplier8</vt:lpstr>
      <vt:lpstr>Supplier9</vt:lpstr>
      <vt:lpstr>Supplier10</vt:lpstr>
      <vt:lpstr>Scorecard</vt:lpstr>
      <vt:lpstr>Evaluation Report</vt:lpstr>
      <vt:lpstr>Requirements</vt:lpstr>
      <vt:lpstr>Resubmission </vt:lpstr>
      <vt:lpstr>Cover!Print_Area</vt:lpstr>
      <vt:lpstr>'Evaluation Report'!Print_Area</vt:lpstr>
      <vt:lpstr>'Resubmission '!Print_Area</vt:lpstr>
      <vt:lpstr>Scorecard!Print_Area</vt:lpstr>
      <vt:lpstr>Supplier1!Print_Area</vt:lpstr>
    </vt:vector>
  </TitlesOfParts>
  <Manager>Fiona Havenga</Manager>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Sipho A Sambo</dc:creator>
  <cp:lastModifiedBy>Julitha Boloko</cp:lastModifiedBy>
  <cp:revision>1</cp:revision>
  <cp:lastPrinted>2019-08-29T14:32:18Z</cp:lastPrinted>
  <dcterms:created xsi:type="dcterms:W3CDTF">2013-05-17T06:28:21Z</dcterms:created>
  <dcterms:modified xsi:type="dcterms:W3CDTF">2022-09-16T09:25:03Z</dcterms:modified>
  <cp:contentStatus>Active</cp:contentStatus>
  <cp:version>240-12248652</cp:version>
</cp:coreProperties>
</file>